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4786" yWindow="1560" windowWidth="12000" windowHeight="5955" tabRatio="659" activeTab="1"/>
  </bookViews>
  <sheets>
    <sheet name=" Yr 7 &amp; 8 Girls" sheetId="1" r:id="rId1"/>
    <sheet name=" Snr &amp; Int Girls " sheetId="2" r:id="rId2"/>
    <sheet name="Yr 7 &amp; Snr Boys" sheetId="3" r:id="rId3"/>
    <sheet name="Yr 8 &amp; Inter Boys" sheetId="4" r:id="rId4"/>
  </sheets>
  <definedNames>
    <definedName name="_xlnm.Print_Area" localSheetId="1">' Snr &amp; Int Girls '!$B$2:$T$47</definedName>
    <definedName name="_xlnm.Print_Area" localSheetId="0">' Yr 7 &amp; 8 Girls'!$B$2:$T$47</definedName>
    <definedName name="_xlnm.Print_Area" localSheetId="2">'Yr 7 &amp; Snr Boys'!$B$2:$T$47</definedName>
    <definedName name="_xlnm.Print_Area" localSheetId="3">'Yr 8 &amp; Inter Boys'!$B$2:$T$47</definedName>
  </definedNames>
  <calcPr fullCalcOnLoad="1"/>
</workbook>
</file>

<file path=xl/sharedStrings.xml><?xml version="1.0" encoding="utf-8"?>
<sst xmlns="http://schemas.openxmlformats.org/spreadsheetml/2006/main" count="544" uniqueCount="61">
  <si>
    <t>Win</t>
  </si>
  <si>
    <t>Loss</t>
  </si>
  <si>
    <t>For</t>
  </si>
  <si>
    <t>Ag</t>
  </si>
  <si>
    <t>L</t>
  </si>
  <si>
    <t>Place</t>
  </si>
  <si>
    <t>W</t>
  </si>
  <si>
    <t>D</t>
  </si>
  <si>
    <t>vs</t>
  </si>
  <si>
    <t>between the two tied teams will be declared the winner.</t>
  </si>
  <si>
    <t>Points</t>
  </si>
  <si>
    <t>INTERMEDIATE BOYS</t>
  </si>
  <si>
    <t>YEAR 8 BOYS</t>
  </si>
  <si>
    <t>Pitch 1</t>
  </si>
  <si>
    <t>Pitch 2</t>
  </si>
  <si>
    <t>9:50  -</t>
  </si>
  <si>
    <t>1:10  -</t>
  </si>
  <si>
    <t>Goals</t>
  </si>
  <si>
    <t>Goal Diff</t>
  </si>
  <si>
    <t>YEAR 7 BOYS</t>
  </si>
  <si>
    <t>3 Points are given for a win.   1 point is given for a draw.</t>
  </si>
  <si>
    <t>The Champion teams will be decided on points.</t>
  </si>
  <si>
    <t xml:space="preserve">If two teams are equal on points, then the team that won the head-to-head match </t>
  </si>
  <si>
    <t>If still equal, a series of penalty shots will be taken between the two tied teams.</t>
  </si>
  <si>
    <t>If still equal, 'Goal Difference' will be compared.   If still equal, 'Goal Aggregate' will be compared.</t>
  </si>
  <si>
    <t>1:10</t>
  </si>
  <si>
    <t>SENIOR GIRLS</t>
  </si>
  <si>
    <t>INTERMEDIATE GIRLS</t>
  </si>
  <si>
    <t>YEAR 8 GIRLS</t>
  </si>
  <si>
    <t>YEAR 7 GIRLS</t>
  </si>
  <si>
    <t>SENIOR BOYS</t>
  </si>
  <si>
    <t>BENTLEIGH GREENS SOCCER CLUB - WEDNESDAY, AUGUST 3RD</t>
  </si>
  <si>
    <t>BENTLEIGH GREENS SOCCER CLUB - MONDAY, AUGUST 8TH</t>
  </si>
  <si>
    <t>BENTLEIGH GREENS SOCCER CLUB - THURSDAY, AUGUST 4TH</t>
  </si>
  <si>
    <t>BENTLEIGH GREENS SOCCER CLUB - THURSDAY, AUGUST 11TH</t>
  </si>
  <si>
    <t>10:30</t>
  </si>
  <si>
    <t xml:space="preserve">11:10  - </t>
  </si>
  <si>
    <t>11:50</t>
  </si>
  <si>
    <t>12:30  -</t>
  </si>
  <si>
    <t>10:30  -</t>
  </si>
  <si>
    <t>11:10</t>
  </si>
  <si>
    <t xml:space="preserve">11:50  - </t>
  </si>
  <si>
    <t>12:30</t>
  </si>
  <si>
    <t>1:50</t>
  </si>
  <si>
    <t>Frankston</t>
  </si>
  <si>
    <t>Mornington</t>
  </si>
  <si>
    <t>Rosebud</t>
  </si>
  <si>
    <t>McKinnon</t>
  </si>
  <si>
    <t>Gleneagles</t>
  </si>
  <si>
    <t>Keysborough</t>
  </si>
  <si>
    <t xml:space="preserve">Melbourne </t>
  </si>
  <si>
    <t>Parkdale</t>
  </si>
  <si>
    <t>Hallam</t>
  </si>
  <si>
    <t>MacRobertson</t>
  </si>
  <si>
    <t>Sandringham</t>
  </si>
  <si>
    <t>Mentone</t>
  </si>
  <si>
    <t>Casey Grammar</t>
  </si>
  <si>
    <t>Lyndale</t>
  </si>
  <si>
    <t>Brighton</t>
  </si>
  <si>
    <t xml:space="preserve">Hampton </t>
  </si>
  <si>
    <t>Dandenong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</si>
</sst>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00000"/>
    <numFmt numFmtId="171" formatCode="0.00_ ;[Red]\-0.00\ "/>
    <numFmt numFmtId="172" formatCode="0.0_ ;[Red]\-0.0\ "/>
    <numFmt numFmtId="173" formatCode="0_ ;[Red]\-0\ 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New York"/>
      <family val="0"/>
    </font>
    <font>
      <b/>
      <u val="single"/>
      <sz val="15"/>
      <name val="Geneva"/>
      <family val="0"/>
    </font>
    <font>
      <b/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0"/>
      <name val="New York"/>
      <family val="0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u val="single"/>
      <sz val="15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b/>
      <sz val="24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9" fontId="7" fillId="0" borderId="19" xfId="42" applyNumberFormat="1" applyFont="1" applyBorder="1" applyAlignment="1" quotePrefix="1">
      <alignment horizontal="center" vertical="center" wrapText="1"/>
    </xf>
    <xf numFmtId="169" fontId="7" fillId="0" borderId="19" xfId="42" applyNumberFormat="1" applyFont="1" applyBorder="1" applyAlignment="1">
      <alignment horizontal="center" vertical="center" wrapText="1"/>
    </xf>
    <xf numFmtId="169" fontId="7" fillId="0" borderId="17" xfId="42" applyNumberFormat="1" applyFont="1" applyBorder="1" applyAlignment="1">
      <alignment horizontal="center" vertical="center" wrapText="1"/>
    </xf>
    <xf numFmtId="169" fontId="7" fillId="0" borderId="20" xfId="42" applyNumberFormat="1" applyFont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20" fontId="10" fillId="0" borderId="0" xfId="0" applyNumberFormat="1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 vertical="center"/>
    </xf>
    <xf numFmtId="0" fontId="10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0" fillId="0" borderId="23" xfId="0" applyBorder="1" applyAlignment="1">
      <alignment/>
    </xf>
    <xf numFmtId="167" fontId="0" fillId="34" borderId="10" xfId="0" applyNumberFormat="1" applyFill="1" applyBorder="1" applyAlignment="1">
      <alignment horizontal="center" vertical="center"/>
    </xf>
    <xf numFmtId="167" fontId="0" fillId="34" borderId="24" xfId="0" applyNumberFormat="1" applyFill="1" applyBorder="1" applyAlignment="1">
      <alignment horizontal="center" vertical="center"/>
    </xf>
    <xf numFmtId="167" fontId="0" fillId="34" borderId="11" xfId="0" applyNumberFormat="1" applyFill="1" applyBorder="1" applyAlignment="1">
      <alignment horizontal="center" vertical="center"/>
    </xf>
    <xf numFmtId="167" fontId="0" fillId="34" borderId="12" xfId="0" applyNumberFormat="1" applyFill="1" applyBorder="1" applyAlignment="1">
      <alignment horizontal="center" vertical="center"/>
    </xf>
    <xf numFmtId="167" fontId="0" fillId="34" borderId="25" xfId="0" applyNumberFormat="1" applyFill="1" applyBorder="1" applyAlignment="1">
      <alignment horizontal="center" vertical="center"/>
    </xf>
    <xf numFmtId="167" fontId="0" fillId="34" borderId="13" xfId="0" applyNumberFormat="1" applyFill="1" applyBorder="1" applyAlignment="1">
      <alignment horizontal="center" vertical="center"/>
    </xf>
    <xf numFmtId="167" fontId="0" fillId="34" borderId="21" xfId="0" applyNumberFormat="1" applyFill="1" applyBorder="1" applyAlignment="1">
      <alignment horizontal="center" vertical="center"/>
    </xf>
    <xf numFmtId="167" fontId="0" fillId="34" borderId="26" xfId="0" applyNumberFormat="1" applyFill="1" applyBorder="1" applyAlignment="1">
      <alignment horizontal="center" vertical="center"/>
    </xf>
    <xf numFmtId="167" fontId="0" fillId="34" borderId="22" xfId="0" applyNumberFormat="1" applyFill="1" applyBorder="1" applyAlignment="1">
      <alignment horizontal="center" vertical="center"/>
    </xf>
    <xf numFmtId="167" fontId="0" fillId="35" borderId="10" xfId="0" applyNumberFormat="1" applyFill="1" applyBorder="1" applyAlignment="1">
      <alignment horizontal="center" vertical="center"/>
    </xf>
    <xf numFmtId="167" fontId="0" fillId="35" borderId="24" xfId="0" applyNumberFormat="1" applyFill="1" applyBorder="1" applyAlignment="1">
      <alignment horizontal="center" vertical="center"/>
    </xf>
    <xf numFmtId="167" fontId="0" fillId="35" borderId="11" xfId="0" applyNumberFormat="1" applyFill="1" applyBorder="1" applyAlignment="1">
      <alignment horizontal="center" vertical="center"/>
    </xf>
    <xf numFmtId="167" fontId="0" fillId="35" borderId="12" xfId="0" applyNumberFormat="1" applyFill="1" applyBorder="1" applyAlignment="1">
      <alignment horizontal="center" vertical="center"/>
    </xf>
    <xf numFmtId="167" fontId="0" fillId="35" borderId="25" xfId="0" applyNumberFormat="1" applyFill="1" applyBorder="1" applyAlignment="1">
      <alignment horizontal="center" vertical="center"/>
    </xf>
    <xf numFmtId="167" fontId="0" fillId="35" borderId="13" xfId="0" applyNumberFormat="1" applyFill="1" applyBorder="1" applyAlignment="1">
      <alignment horizontal="center" vertical="center"/>
    </xf>
    <xf numFmtId="167" fontId="0" fillId="35" borderId="21" xfId="0" applyNumberFormat="1" applyFill="1" applyBorder="1" applyAlignment="1">
      <alignment horizontal="center" vertical="center"/>
    </xf>
    <xf numFmtId="167" fontId="0" fillId="35" borderId="26" xfId="0" applyNumberFormat="1" applyFill="1" applyBorder="1" applyAlignment="1">
      <alignment horizontal="center" vertical="center"/>
    </xf>
    <xf numFmtId="167" fontId="0" fillId="35" borderId="22" xfId="0" applyNumberForma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29" xfId="42" applyNumberFormat="1" applyFont="1" applyBorder="1" applyAlignment="1" applyProtection="1">
      <alignment horizontal="center" vertical="center" wrapText="1"/>
      <protection locked="0"/>
    </xf>
    <xf numFmtId="0" fontId="7" fillId="0" borderId="19" xfId="42" applyNumberFormat="1" applyFont="1" applyBorder="1" applyAlignment="1" applyProtection="1" quotePrefix="1">
      <alignment horizontal="center" vertical="center" wrapText="1"/>
      <protection locked="0"/>
    </xf>
    <xf numFmtId="0" fontId="7" fillId="0" borderId="19" xfId="42" applyNumberFormat="1" applyFont="1" applyBorder="1" applyAlignment="1" applyProtection="1">
      <alignment horizontal="center" vertical="center" wrapText="1"/>
      <protection locked="0"/>
    </xf>
    <xf numFmtId="0" fontId="7" fillId="36" borderId="10" xfId="0" applyNumberFormat="1" applyFont="1" applyFill="1" applyBorder="1" applyAlignment="1">
      <alignment horizontal="center" vertical="center" wrapText="1"/>
    </xf>
    <xf numFmtId="0" fontId="7" fillId="36" borderId="29" xfId="0" applyNumberFormat="1" applyFont="1" applyFill="1" applyBorder="1" applyAlignment="1">
      <alignment horizontal="center" vertical="center" wrapText="1"/>
    </xf>
    <xf numFmtId="0" fontId="0" fillId="0" borderId="29" xfId="42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quotePrefix="1">
      <alignment horizontal="center" vertical="center" wrapText="1"/>
    </xf>
    <xf numFmtId="0" fontId="7" fillId="0" borderId="30" xfId="0" applyNumberFormat="1" applyFont="1" applyBorder="1" applyAlignment="1" quotePrefix="1">
      <alignment horizontal="center" vertical="center" wrapText="1"/>
    </xf>
    <xf numFmtId="0" fontId="7" fillId="36" borderId="1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quotePrefix="1">
      <alignment horizontal="center" vertical="center" wrapText="1"/>
    </xf>
    <xf numFmtId="0" fontId="7" fillId="36" borderId="3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Border="1" applyAlignment="1" quotePrefix="1">
      <alignment horizontal="center" vertical="center" wrapText="1"/>
    </xf>
    <xf numFmtId="0" fontId="7" fillId="36" borderId="17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top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horizontal="center"/>
    </xf>
    <xf numFmtId="0" fontId="0" fillId="34" borderId="0" xfId="0" applyFill="1" applyBorder="1" applyAlignment="1">
      <alignment/>
    </xf>
    <xf numFmtId="0" fontId="0" fillId="0" borderId="29" xfId="42" applyNumberFormat="1" applyFont="1" applyBorder="1" applyAlignment="1" quotePrefix="1">
      <alignment horizontal="center" vertical="center" wrapText="1"/>
    </xf>
    <xf numFmtId="0" fontId="7" fillId="36" borderId="12" xfId="42" applyNumberFormat="1" applyFont="1" applyFill="1" applyBorder="1" applyAlignment="1">
      <alignment horizontal="center" vertical="center" wrapText="1"/>
    </xf>
    <xf numFmtId="0" fontId="7" fillId="0" borderId="30" xfId="42" applyNumberFormat="1" applyFont="1" applyBorder="1" applyAlignment="1" quotePrefix="1">
      <alignment horizontal="center" vertical="center" wrapText="1"/>
    </xf>
    <xf numFmtId="0" fontId="7" fillId="0" borderId="21" xfId="42" applyNumberFormat="1" applyFont="1" applyBorder="1" applyAlignment="1" quotePrefix="1">
      <alignment horizontal="center" vertical="center" wrapText="1"/>
    </xf>
    <xf numFmtId="0" fontId="0" fillId="37" borderId="10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22" xfId="0" applyFill="1" applyBorder="1" applyAlignment="1">
      <alignment vertical="center"/>
    </xf>
    <xf numFmtId="169" fontId="7" fillId="0" borderId="17" xfId="42" applyNumberFormat="1" applyFont="1" applyBorder="1" applyAlignment="1" quotePrefix="1">
      <alignment horizontal="center" vertical="center" wrapText="1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 vertical="center"/>
    </xf>
    <xf numFmtId="0" fontId="0" fillId="36" borderId="10" xfId="0" applyNumberFormat="1" applyFont="1" applyFill="1" applyBorder="1" applyAlignment="1">
      <alignment horizontal="center" vertical="center" wrapText="1"/>
    </xf>
    <xf numFmtId="0" fontId="0" fillId="36" borderId="29" xfId="0" applyNumberFormat="1" applyFont="1" applyFill="1" applyBorder="1" applyAlignment="1">
      <alignment horizontal="center" vertical="center" wrapText="1"/>
    </xf>
    <xf numFmtId="0" fontId="0" fillId="0" borderId="19" xfId="42" applyNumberFormat="1" applyFont="1" applyBorder="1" applyAlignment="1" applyProtection="1">
      <alignment horizontal="center" vertical="center" wrapText="1"/>
      <protection locked="0"/>
    </xf>
    <xf numFmtId="0" fontId="0" fillId="0" borderId="19" xfId="42" applyNumberFormat="1" applyFont="1" applyBorder="1" applyAlignment="1" applyProtection="1" quotePrefix="1">
      <alignment horizontal="center" vertical="center" wrapText="1"/>
      <protection locked="0"/>
    </xf>
    <xf numFmtId="168" fontId="0" fillId="0" borderId="31" xfId="42" applyNumberFormat="1" applyFont="1" applyBorder="1" applyAlignment="1" applyProtection="1">
      <alignment horizontal="center" vertical="center" wrapText="1"/>
      <protection/>
    </xf>
    <xf numFmtId="169" fontId="0" fillId="0" borderId="32" xfId="42" applyNumberFormat="1" applyFont="1" applyBorder="1" applyAlignment="1" applyProtection="1">
      <alignment horizontal="center" vertical="center" wrapText="1"/>
      <protection/>
    </xf>
    <xf numFmtId="169" fontId="0" fillId="0" borderId="10" xfId="42" applyNumberFormat="1" applyFont="1" applyBorder="1" applyAlignment="1">
      <alignment horizontal="center" vertical="center" wrapText="1"/>
    </xf>
    <xf numFmtId="169" fontId="0" fillId="0" borderId="33" xfId="42" applyNumberFormat="1" applyFont="1" applyBorder="1" applyAlignment="1">
      <alignment horizontal="center" vertical="center" wrapText="1"/>
    </xf>
    <xf numFmtId="169" fontId="0" fillId="0" borderId="31" xfId="42" applyNumberFormat="1" applyFont="1" applyBorder="1" applyAlignment="1">
      <alignment horizontal="center" vertical="center" wrapText="1"/>
    </xf>
    <xf numFmtId="1" fontId="0" fillId="0" borderId="34" xfId="0" applyNumberFormat="1" applyFont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67" fontId="0" fillId="35" borderId="10" xfId="0" applyNumberFormat="1" applyFont="1" applyFill="1" applyBorder="1" applyAlignment="1">
      <alignment horizontal="center" vertical="center"/>
    </xf>
    <xf numFmtId="167" fontId="0" fillId="35" borderId="24" xfId="0" applyNumberFormat="1" applyFont="1" applyFill="1" applyBorder="1" applyAlignment="1">
      <alignment horizontal="center" vertical="center"/>
    </xf>
    <xf numFmtId="167" fontId="0" fillId="35" borderId="11" xfId="0" applyNumberFormat="1" applyFont="1" applyFill="1" applyBorder="1" applyAlignment="1">
      <alignment horizontal="center" vertical="center"/>
    </xf>
    <xf numFmtId="167" fontId="0" fillId="34" borderId="10" xfId="0" applyNumberFormat="1" applyFont="1" applyFill="1" applyBorder="1" applyAlignment="1">
      <alignment horizontal="center" vertical="center"/>
    </xf>
    <xf numFmtId="167" fontId="0" fillId="34" borderId="24" xfId="0" applyNumberFormat="1" applyFont="1" applyFill="1" applyBorder="1" applyAlignment="1">
      <alignment horizontal="center" vertical="center"/>
    </xf>
    <xf numFmtId="167" fontId="0" fillId="34" borderId="11" xfId="0" applyNumberFormat="1" applyFont="1" applyFill="1" applyBorder="1" applyAlignment="1">
      <alignment horizontal="center" vertical="center"/>
    </xf>
    <xf numFmtId="0" fontId="0" fillId="0" borderId="30" xfId="0" applyNumberFormat="1" applyFont="1" applyBorder="1" applyAlignment="1" quotePrefix="1">
      <alignment horizontal="center" vertical="center" wrapText="1"/>
    </xf>
    <xf numFmtId="169" fontId="0" fillId="0" borderId="19" xfId="42" applyNumberFormat="1" applyFont="1" applyBorder="1" applyAlignment="1" quotePrefix="1">
      <alignment horizontal="center" vertical="center" wrapText="1"/>
    </xf>
    <xf numFmtId="169" fontId="0" fillId="0" borderId="19" xfId="42" applyNumberFormat="1" applyFont="1" applyBorder="1" applyAlignment="1">
      <alignment horizontal="center" vertical="center" wrapText="1"/>
    </xf>
    <xf numFmtId="0" fontId="0" fillId="36" borderId="12" xfId="42" applyNumberFormat="1" applyFont="1" applyFill="1" applyBorder="1" applyAlignment="1">
      <alignment horizontal="center" vertical="center" wrapText="1"/>
    </xf>
    <xf numFmtId="0" fontId="0" fillId="36" borderId="19" xfId="0" applyNumberFormat="1" applyFont="1" applyFill="1" applyBorder="1" applyAlignment="1">
      <alignment horizontal="center" vertical="center" wrapText="1"/>
    </xf>
    <xf numFmtId="168" fontId="0" fillId="0" borderId="35" xfId="42" applyNumberFormat="1" applyFont="1" applyBorder="1" applyAlignment="1" applyProtection="1">
      <alignment horizontal="center" vertical="center" wrapText="1"/>
      <protection/>
    </xf>
    <xf numFmtId="169" fontId="0" fillId="0" borderId="36" xfId="42" applyNumberFormat="1" applyFont="1" applyBorder="1" applyAlignment="1" applyProtection="1">
      <alignment horizontal="center" vertical="center" wrapText="1"/>
      <protection/>
    </xf>
    <xf numFmtId="169" fontId="0" fillId="0" borderId="12" xfId="42" applyNumberFormat="1" applyFont="1" applyBorder="1" applyAlignment="1">
      <alignment horizontal="center" vertical="center" wrapText="1"/>
    </xf>
    <xf numFmtId="169" fontId="0" fillId="0" borderId="37" xfId="42" applyNumberFormat="1" applyFont="1" applyBorder="1" applyAlignment="1">
      <alignment horizontal="center" vertical="center" wrapText="1"/>
    </xf>
    <xf numFmtId="169" fontId="0" fillId="0" borderId="35" xfId="42" applyNumberFormat="1" applyFont="1" applyBorder="1" applyAlignment="1">
      <alignment horizontal="center" vertical="center" wrapText="1"/>
    </xf>
    <xf numFmtId="1" fontId="0" fillId="0" borderId="38" xfId="0" applyNumberFormat="1" applyFont="1" applyBorder="1" applyAlignment="1" applyProtection="1">
      <alignment horizontal="center" vertical="center" wrapText="1"/>
      <protection locked="0"/>
    </xf>
    <xf numFmtId="167" fontId="0" fillId="35" borderId="12" xfId="0" applyNumberFormat="1" applyFont="1" applyFill="1" applyBorder="1" applyAlignment="1">
      <alignment horizontal="center" vertical="center"/>
    </xf>
    <xf numFmtId="167" fontId="0" fillId="35" borderId="25" xfId="0" applyNumberFormat="1" applyFont="1" applyFill="1" applyBorder="1" applyAlignment="1">
      <alignment horizontal="center" vertical="center"/>
    </xf>
    <xf numFmtId="167" fontId="0" fillId="35" borderId="13" xfId="0" applyNumberFormat="1" applyFont="1" applyFill="1" applyBorder="1" applyAlignment="1">
      <alignment horizontal="center" vertical="center"/>
    </xf>
    <xf numFmtId="167" fontId="0" fillId="34" borderId="12" xfId="0" applyNumberFormat="1" applyFont="1" applyFill="1" applyBorder="1" applyAlignment="1">
      <alignment horizontal="center" vertical="center"/>
    </xf>
    <xf numFmtId="167" fontId="0" fillId="34" borderId="25" xfId="0" applyNumberFormat="1" applyFont="1" applyFill="1" applyBorder="1" applyAlignment="1">
      <alignment horizontal="center" vertical="center"/>
    </xf>
    <xf numFmtId="167" fontId="0" fillId="34" borderId="13" xfId="0" applyNumberFormat="1" applyFont="1" applyFill="1" applyBorder="1" applyAlignment="1">
      <alignment horizontal="center" vertical="center"/>
    </xf>
    <xf numFmtId="0" fontId="0" fillId="0" borderId="30" xfId="42" applyNumberFormat="1" applyFont="1" applyBorder="1" applyAlignment="1" quotePrefix="1">
      <alignment horizontal="center" vertical="center" wrapText="1"/>
    </xf>
    <xf numFmtId="0" fontId="0" fillId="36" borderId="3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/>
    </xf>
    <xf numFmtId="0" fontId="0" fillId="37" borderId="11" xfId="0" applyFont="1" applyFill="1" applyBorder="1" applyAlignment="1">
      <alignment vertical="center"/>
    </xf>
    <xf numFmtId="0" fontId="0" fillId="0" borderId="21" xfId="0" applyNumberFormat="1" applyFont="1" applyBorder="1" applyAlignment="1" quotePrefix="1">
      <alignment horizontal="center" vertical="center" wrapText="1"/>
    </xf>
    <xf numFmtId="169" fontId="0" fillId="0" borderId="17" xfId="42" applyNumberFormat="1" applyFont="1" applyBorder="1" applyAlignment="1" quotePrefix="1">
      <alignment horizontal="center" vertical="center" wrapText="1"/>
    </xf>
    <xf numFmtId="169" fontId="0" fillId="0" borderId="17" xfId="42" applyNumberFormat="1" applyFont="1" applyBorder="1" applyAlignment="1">
      <alignment horizontal="center" vertical="center" wrapText="1"/>
    </xf>
    <xf numFmtId="0" fontId="0" fillId="0" borderId="21" xfId="42" applyNumberFormat="1" applyFont="1" applyBorder="1" applyAlignment="1" quotePrefix="1">
      <alignment horizontal="center" vertical="center" wrapText="1"/>
    </xf>
    <xf numFmtId="169" fontId="0" fillId="0" borderId="20" xfId="42" applyNumberFormat="1" applyFont="1" applyBorder="1" applyAlignment="1">
      <alignment horizontal="center" vertical="center" wrapText="1"/>
    </xf>
    <xf numFmtId="0" fontId="0" fillId="36" borderId="17" xfId="0" applyNumberFormat="1" applyFont="1" applyFill="1" applyBorder="1" applyAlignment="1">
      <alignment horizontal="center" vertical="center" wrapText="1"/>
    </xf>
    <xf numFmtId="168" fontId="0" fillId="0" borderId="39" xfId="42" applyNumberFormat="1" applyFont="1" applyBorder="1" applyAlignment="1" applyProtection="1">
      <alignment horizontal="center" vertical="center" wrapText="1"/>
      <protection/>
    </xf>
    <xf numFmtId="169" fontId="0" fillId="0" borderId="40" xfId="42" applyNumberFormat="1" applyFont="1" applyBorder="1" applyAlignment="1" applyProtection="1">
      <alignment horizontal="center" vertical="center" wrapText="1"/>
      <protection/>
    </xf>
    <xf numFmtId="169" fontId="0" fillId="0" borderId="21" xfId="42" applyNumberFormat="1" applyFont="1" applyBorder="1" applyAlignment="1">
      <alignment horizontal="center" vertical="center" wrapText="1"/>
    </xf>
    <xf numFmtId="169" fontId="0" fillId="0" borderId="41" xfId="42" applyNumberFormat="1" applyFont="1" applyBorder="1" applyAlignment="1">
      <alignment horizontal="center" vertical="center" wrapText="1"/>
    </xf>
    <xf numFmtId="169" fontId="0" fillId="0" borderId="39" xfId="42" applyNumberFormat="1" applyFont="1" applyBorder="1" applyAlignment="1">
      <alignment horizontal="center" vertical="center" wrapText="1"/>
    </xf>
    <xf numFmtId="1" fontId="0" fillId="0" borderId="42" xfId="0" applyNumberFormat="1" applyFont="1" applyBorder="1" applyAlignment="1" applyProtection="1">
      <alignment horizontal="center" vertical="center" wrapText="1"/>
      <protection locked="0"/>
    </xf>
    <xf numFmtId="0" fontId="0" fillId="37" borderId="12" xfId="0" applyFont="1" applyFill="1" applyBorder="1" applyAlignment="1">
      <alignment vertical="center"/>
    </xf>
    <xf numFmtId="0" fontId="0" fillId="37" borderId="13" xfId="0" applyFont="1" applyFill="1" applyBorder="1" applyAlignment="1">
      <alignment vertical="center"/>
    </xf>
    <xf numFmtId="167" fontId="0" fillId="35" borderId="21" xfId="0" applyNumberFormat="1" applyFont="1" applyFill="1" applyBorder="1" applyAlignment="1">
      <alignment horizontal="center" vertical="center"/>
    </xf>
    <xf numFmtId="167" fontId="0" fillId="35" borderId="26" xfId="0" applyNumberFormat="1" applyFont="1" applyFill="1" applyBorder="1" applyAlignment="1">
      <alignment horizontal="center" vertical="center"/>
    </xf>
    <xf numFmtId="167" fontId="0" fillId="35" borderId="22" xfId="0" applyNumberFormat="1" applyFont="1" applyFill="1" applyBorder="1" applyAlignment="1">
      <alignment horizontal="center" vertical="center"/>
    </xf>
    <xf numFmtId="167" fontId="0" fillId="34" borderId="21" xfId="0" applyNumberFormat="1" applyFont="1" applyFill="1" applyBorder="1" applyAlignment="1">
      <alignment horizontal="center" vertical="center"/>
    </xf>
    <xf numFmtId="167" fontId="0" fillId="34" borderId="26" xfId="0" applyNumberFormat="1" applyFont="1" applyFill="1" applyBorder="1" applyAlignment="1">
      <alignment horizontal="center" vertical="center"/>
    </xf>
    <xf numFmtId="167" fontId="0" fillId="34" borderId="22" xfId="0" applyNumberFormat="1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34" xfId="42" applyNumberFormat="1" applyFont="1" applyBorder="1" applyAlignment="1" applyProtection="1">
      <alignment horizontal="center" vertical="center" wrapText="1"/>
      <protection locked="0"/>
    </xf>
    <xf numFmtId="0" fontId="7" fillId="0" borderId="38" xfId="42" applyNumberFormat="1" applyFont="1" applyBorder="1" applyAlignment="1" applyProtection="1">
      <alignment horizontal="center" vertical="center" wrapText="1"/>
      <protection locked="0"/>
    </xf>
    <xf numFmtId="0" fontId="7" fillId="0" borderId="42" xfId="42" applyNumberFormat="1" applyFont="1" applyBorder="1" applyAlignment="1" applyProtection="1">
      <alignment horizontal="center" vertical="center" wrapText="1"/>
      <protection locked="0"/>
    </xf>
    <xf numFmtId="0" fontId="7" fillId="0" borderId="34" xfId="0" applyNumberFormat="1" applyFont="1" applyBorder="1" applyAlignment="1" applyProtection="1">
      <alignment horizontal="center" vertical="center" wrapText="1"/>
      <protection locked="0"/>
    </xf>
    <xf numFmtId="0" fontId="7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43" fontId="7" fillId="0" borderId="40" xfId="42" applyFont="1" applyBorder="1" applyAlignment="1" applyProtection="1">
      <alignment horizontal="center" vertical="center" wrapText="1"/>
      <protection/>
    </xf>
    <xf numFmtId="43" fontId="7" fillId="0" borderId="32" xfId="42" applyFont="1" applyBorder="1" applyAlignment="1" applyProtection="1">
      <alignment horizontal="center" vertical="center" wrapText="1"/>
      <protection/>
    </xf>
    <xf numFmtId="43" fontId="7" fillId="0" borderId="10" xfId="42" applyFont="1" applyBorder="1" applyAlignment="1">
      <alignment horizontal="center" vertical="center" wrapText="1"/>
    </xf>
    <xf numFmtId="43" fontId="7" fillId="0" borderId="33" xfId="42" applyFont="1" applyBorder="1" applyAlignment="1">
      <alignment horizontal="center" vertical="center" wrapText="1"/>
    </xf>
    <xf numFmtId="43" fontId="7" fillId="0" borderId="31" xfId="42" applyFont="1" applyBorder="1" applyAlignment="1">
      <alignment horizontal="center" vertical="center" wrapText="1"/>
    </xf>
    <xf numFmtId="43" fontId="7" fillId="0" borderId="36" xfId="42" applyFont="1" applyBorder="1" applyAlignment="1" applyProtection="1">
      <alignment horizontal="center" vertical="center" wrapText="1"/>
      <protection/>
    </xf>
    <xf numFmtId="43" fontId="7" fillId="0" borderId="12" xfId="42" applyFont="1" applyBorder="1" applyAlignment="1">
      <alignment horizontal="center" vertical="center" wrapText="1"/>
    </xf>
    <xf numFmtId="43" fontId="7" fillId="0" borderId="37" xfId="42" applyFont="1" applyBorder="1" applyAlignment="1">
      <alignment horizontal="center" vertical="center" wrapText="1"/>
    </xf>
    <xf numFmtId="43" fontId="7" fillId="0" borderId="35" xfId="42" applyFont="1" applyBorder="1" applyAlignment="1">
      <alignment horizontal="center" vertical="center" wrapText="1"/>
    </xf>
    <xf numFmtId="43" fontId="7" fillId="0" borderId="21" xfId="42" applyFont="1" applyBorder="1" applyAlignment="1">
      <alignment horizontal="center" vertical="center" wrapText="1"/>
    </xf>
    <xf numFmtId="43" fontId="7" fillId="0" borderId="41" xfId="42" applyFont="1" applyBorder="1" applyAlignment="1">
      <alignment horizontal="center" vertical="center" wrapText="1"/>
    </xf>
    <xf numFmtId="43" fontId="7" fillId="0" borderId="39" xfId="42" applyFont="1" applyBorder="1" applyAlignment="1">
      <alignment horizontal="center" vertical="center" wrapText="1"/>
    </xf>
    <xf numFmtId="43" fontId="7" fillId="0" borderId="31" xfId="42" applyFont="1" applyBorder="1" applyAlignment="1" applyProtection="1">
      <alignment horizontal="center" vertical="center" wrapText="1"/>
      <protection/>
    </xf>
    <xf numFmtId="43" fontId="7" fillId="0" borderId="35" xfId="42" applyFont="1" applyBorder="1" applyAlignment="1" applyProtection="1">
      <alignment horizontal="center" vertical="center" wrapText="1"/>
      <protection/>
    </xf>
    <xf numFmtId="43" fontId="7" fillId="0" borderId="39" xfId="42" applyFont="1" applyBorder="1" applyAlignment="1" applyProtection="1">
      <alignment horizontal="center" vertical="center" wrapText="1"/>
      <protection/>
    </xf>
    <xf numFmtId="169" fontId="7" fillId="0" borderId="31" xfId="42" applyNumberFormat="1" applyFont="1" applyBorder="1" applyAlignment="1" applyProtection="1">
      <alignment vertical="center" wrapText="1"/>
      <protection/>
    </xf>
    <xf numFmtId="169" fontId="7" fillId="0" borderId="32" xfId="42" applyNumberFormat="1" applyFont="1" applyBorder="1" applyAlignment="1" applyProtection="1">
      <alignment vertical="center" wrapText="1"/>
      <protection/>
    </xf>
    <xf numFmtId="169" fontId="7" fillId="0" borderId="10" xfId="42" applyNumberFormat="1" applyFont="1" applyBorder="1" applyAlignment="1">
      <alignment vertical="center" wrapText="1"/>
    </xf>
    <xf numFmtId="169" fontId="7" fillId="0" borderId="33" xfId="42" applyNumberFormat="1" applyFont="1" applyBorder="1" applyAlignment="1">
      <alignment vertical="center" wrapText="1"/>
    </xf>
    <xf numFmtId="169" fontId="7" fillId="0" borderId="31" xfId="42" applyNumberFormat="1" applyFont="1" applyBorder="1" applyAlignment="1">
      <alignment vertical="center" wrapText="1"/>
    </xf>
    <xf numFmtId="169" fontId="7" fillId="0" borderId="35" xfId="42" applyNumberFormat="1" applyFont="1" applyBorder="1" applyAlignment="1" applyProtection="1">
      <alignment vertical="center" wrapText="1"/>
      <protection/>
    </xf>
    <xf numFmtId="169" fontId="7" fillId="0" borderId="36" xfId="42" applyNumberFormat="1" applyFont="1" applyBorder="1" applyAlignment="1" applyProtection="1">
      <alignment vertical="center" wrapText="1"/>
      <protection/>
    </xf>
    <xf numFmtId="169" fontId="7" fillId="0" borderId="12" xfId="42" applyNumberFormat="1" applyFont="1" applyBorder="1" applyAlignment="1">
      <alignment vertical="center" wrapText="1"/>
    </xf>
    <xf numFmtId="169" fontId="7" fillId="0" borderId="37" xfId="42" applyNumberFormat="1" applyFont="1" applyBorder="1" applyAlignment="1">
      <alignment vertical="center" wrapText="1"/>
    </xf>
    <xf numFmtId="169" fontId="7" fillId="0" borderId="35" xfId="42" applyNumberFormat="1" applyFont="1" applyBorder="1" applyAlignment="1">
      <alignment vertical="center" wrapText="1"/>
    </xf>
    <xf numFmtId="169" fontId="7" fillId="0" borderId="39" xfId="42" applyNumberFormat="1" applyFont="1" applyBorder="1" applyAlignment="1" applyProtection="1">
      <alignment vertical="center" wrapText="1"/>
      <protection/>
    </xf>
    <xf numFmtId="169" fontId="7" fillId="0" borderId="40" xfId="42" applyNumberFormat="1" applyFont="1" applyBorder="1" applyAlignment="1" applyProtection="1">
      <alignment vertical="center" wrapText="1"/>
      <protection/>
    </xf>
    <xf numFmtId="169" fontId="7" fillId="0" borderId="21" xfId="42" applyNumberFormat="1" applyFont="1" applyBorder="1" applyAlignment="1">
      <alignment vertical="center" wrapText="1"/>
    </xf>
    <xf numFmtId="169" fontId="7" fillId="0" borderId="41" xfId="42" applyNumberFormat="1" applyFont="1" applyBorder="1" applyAlignment="1">
      <alignment vertical="center" wrapText="1"/>
    </xf>
    <xf numFmtId="169" fontId="7" fillId="0" borderId="39" xfId="42" applyNumberFormat="1" applyFont="1" applyBorder="1" applyAlignment="1">
      <alignment vertical="center" wrapText="1"/>
    </xf>
    <xf numFmtId="0" fontId="10" fillId="0" borderId="0" xfId="0" applyFont="1" applyAlignment="1">
      <alignment horizontal="center" shrinkToFit="1"/>
    </xf>
    <xf numFmtId="0" fontId="1" fillId="0" borderId="0" xfId="0" applyFont="1" applyBorder="1" applyAlignment="1" applyProtection="1">
      <alignment vertical="center" wrapText="1"/>
      <protection locked="0"/>
    </xf>
    <xf numFmtId="0" fontId="8" fillId="0" borderId="4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shrinkToFit="1"/>
    </xf>
    <xf numFmtId="0" fontId="10" fillId="0" borderId="0" xfId="0" applyFont="1" applyAlignment="1">
      <alignment horizontal="left" indent="2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699"/>
      <rgbColor rgb="0000FF00"/>
      <rgbColor rgb="000000FF"/>
      <rgbColor rgb="00FFFF99"/>
      <rgbColor rgb="00FF99CC"/>
      <rgbColor rgb="0000FFFF"/>
      <rgbColor rgb="00FF0000"/>
      <rgbColor rgb="00008000"/>
      <rgbColor rgb="00000080"/>
      <rgbColor rgb="00CC9900"/>
      <rgbColor rgb="00800080"/>
      <rgbColor rgb="00008080"/>
      <rgbColor rgb="00006699"/>
      <rgbColor rgb="0000CC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FF7C80"/>
      <rgbColor rgb="00003366"/>
      <rgbColor rgb="0000CC00"/>
      <rgbColor rgb="00003300"/>
      <rgbColor rgb="00996633"/>
      <rgbColor rgb="00CC3300"/>
      <rgbColor rgb="00993366"/>
      <rgbColor rgb="00333399"/>
      <rgbColor rgb="006699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142875</xdr:rowOff>
    </xdr:from>
    <xdr:to>
      <xdr:col>19</xdr:col>
      <xdr:colOff>257175</xdr:colOff>
      <xdr:row>1</xdr:row>
      <xdr:rowOff>1409700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43275" y="685800"/>
          <a:ext cx="53721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S.S.V. - SMR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7 &amp; 8 GIRLS SOCCER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FINALS 2011</a:t>
          </a:r>
        </a:p>
      </xdr:txBody>
    </xdr:sp>
    <xdr:clientData/>
  </xdr:twoCellAnchor>
  <xdr:twoCellAnchor editAs="oneCell">
    <xdr:from>
      <xdr:col>1</xdr:col>
      <xdr:colOff>809625</xdr:colOff>
      <xdr:row>1</xdr:row>
      <xdr:rowOff>257175</xdr:rowOff>
    </xdr:from>
    <xdr:to>
      <xdr:col>3</xdr:col>
      <xdr:colOff>361950</xdr:colOff>
      <xdr:row>1</xdr:row>
      <xdr:rowOff>1409700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800100"/>
          <a:ext cx="1304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476250</xdr:rowOff>
    </xdr:from>
    <xdr:to>
      <xdr:col>15</xdr:col>
      <xdr:colOff>276225</xdr:colOff>
      <xdr:row>1</xdr:row>
      <xdr:rowOff>1685925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05075" y="1019175"/>
          <a:ext cx="46291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S.S.V. - SMR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&amp; INTERMEDIATE GIRLS SOCCER FINALS 2011</a:t>
          </a:r>
        </a:p>
      </xdr:txBody>
    </xdr:sp>
    <xdr:clientData/>
  </xdr:twoCellAnchor>
  <xdr:twoCellAnchor editAs="oneCell">
    <xdr:from>
      <xdr:col>1</xdr:col>
      <xdr:colOff>361950</xdr:colOff>
      <xdr:row>1</xdr:row>
      <xdr:rowOff>533400</xdr:rowOff>
    </xdr:from>
    <xdr:to>
      <xdr:col>1</xdr:col>
      <xdr:colOff>1200150</xdr:colOff>
      <xdr:row>1</xdr:row>
      <xdr:rowOff>1276350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7632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314325</xdr:rowOff>
    </xdr:from>
    <xdr:to>
      <xdr:col>16</xdr:col>
      <xdr:colOff>276225</xdr:colOff>
      <xdr:row>1</xdr:row>
      <xdr:rowOff>1466850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62275" y="857250"/>
          <a:ext cx="45720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S.S.V. - SMR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7 &amp; 8 BOYS SOCCER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FINALS 2011</a:t>
          </a:r>
        </a:p>
      </xdr:txBody>
    </xdr:sp>
    <xdr:clientData/>
  </xdr:twoCellAnchor>
  <xdr:twoCellAnchor editAs="oneCell">
    <xdr:from>
      <xdr:col>1</xdr:col>
      <xdr:colOff>371475</xdr:colOff>
      <xdr:row>1</xdr:row>
      <xdr:rowOff>381000</xdr:rowOff>
    </xdr:from>
    <xdr:to>
      <xdr:col>1</xdr:col>
      <xdr:colOff>1209675</xdr:colOff>
      <xdr:row>1</xdr:row>
      <xdr:rowOff>1123950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2392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</xdr:row>
      <xdr:rowOff>276225</xdr:rowOff>
    </xdr:from>
    <xdr:to>
      <xdr:col>14</xdr:col>
      <xdr:colOff>180975</xdr:colOff>
      <xdr:row>1</xdr:row>
      <xdr:rowOff>1400175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62225" y="819150"/>
          <a:ext cx="40767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S.S.V. - SMR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7 &amp; 8 BOYS SOCCER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FINALS 2011</a:t>
          </a:r>
        </a:p>
      </xdr:txBody>
    </xdr:sp>
    <xdr:clientData/>
  </xdr:twoCellAnchor>
  <xdr:twoCellAnchor editAs="oneCell">
    <xdr:from>
      <xdr:col>1</xdr:col>
      <xdr:colOff>447675</xdr:colOff>
      <xdr:row>1</xdr:row>
      <xdr:rowOff>361950</xdr:rowOff>
    </xdr:from>
    <xdr:to>
      <xdr:col>1</xdr:col>
      <xdr:colOff>1257300</xdr:colOff>
      <xdr:row>1</xdr:row>
      <xdr:rowOff>1085850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90487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M90"/>
  <sheetViews>
    <sheetView showGridLines="0" showRowColHeaders="0" zoomScale="75" zoomScaleNormal="75" zoomScalePageLayoutView="0" workbookViewId="0" topLeftCell="A1">
      <selection activeCell="B21" sqref="B21"/>
    </sheetView>
  </sheetViews>
  <sheetFormatPr defaultColWidth="0" defaultRowHeight="12.75"/>
  <cols>
    <col min="1" max="1" width="4.57421875" style="0" customWidth="1"/>
    <col min="2" max="2" width="20.28125" style="0" customWidth="1"/>
    <col min="3" max="19" width="6.00390625" style="0" customWidth="1"/>
    <col min="20" max="20" width="6.421875" style="0" customWidth="1"/>
    <col min="21" max="21" width="3.00390625" style="0" customWidth="1"/>
    <col min="22" max="22" width="3.8515625" style="0" customWidth="1"/>
    <col min="23" max="16384" width="3.8515625" style="0" hidden="1" customWidth="1"/>
  </cols>
  <sheetData>
    <row r="1" spans="1:22" ht="4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41" customHeight="1" thickBot="1">
      <c r="A2" s="29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77"/>
      <c r="V2" s="29"/>
    </row>
    <row r="3" spans="1:22" s="19" customFormat="1" ht="42" customHeight="1" thickTop="1">
      <c r="A3" s="30"/>
      <c r="B3" s="207" t="s">
        <v>31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70"/>
      <c r="V3" s="30"/>
    </row>
    <row r="4" spans="1:22" ht="8.25" customHeight="1">
      <c r="A4" s="2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71"/>
      <c r="V4" s="29"/>
    </row>
    <row r="5" spans="1:22" ht="30.75" customHeight="1">
      <c r="A5" s="29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72"/>
      <c r="V5" s="29"/>
    </row>
    <row r="6" spans="1:22" ht="45" customHeight="1">
      <c r="A6" s="29"/>
      <c r="B6" s="209" t="str">
        <f>C14</f>
        <v>YEAR 8 GIRLS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71"/>
      <c r="V6" s="29"/>
    </row>
    <row r="7" spans="1:22" ht="15" customHeight="1">
      <c r="A7" s="29"/>
      <c r="D7" s="21" t="s">
        <v>15</v>
      </c>
      <c r="E7" s="22" t="s">
        <v>35</v>
      </c>
      <c r="F7" s="220" t="s">
        <v>13</v>
      </c>
      <c r="G7" s="220"/>
      <c r="H7" s="33"/>
      <c r="I7" s="219" t="str">
        <f>B19</f>
        <v>Rosebud</v>
      </c>
      <c r="J7" s="219"/>
      <c r="K7" s="219"/>
      <c r="L7" s="196" t="s">
        <v>8</v>
      </c>
      <c r="M7" s="219" t="str">
        <f>B20</f>
        <v>McKinnon</v>
      </c>
      <c r="N7" s="219"/>
      <c r="O7" s="219"/>
      <c r="P7" s="34"/>
      <c r="Q7" s="23"/>
      <c r="R7" s="24"/>
      <c r="S7" s="23"/>
      <c r="T7" s="25"/>
      <c r="U7" s="73"/>
      <c r="V7" s="29"/>
    </row>
    <row r="8" spans="1:22" ht="18" customHeight="1">
      <c r="A8" s="29"/>
      <c r="D8" s="26"/>
      <c r="E8" s="26"/>
      <c r="F8" s="220" t="s">
        <v>14</v>
      </c>
      <c r="G8" s="220"/>
      <c r="H8" s="33"/>
      <c r="I8" s="219" t="str">
        <f>B21</f>
        <v>Gleneagles</v>
      </c>
      <c r="J8" s="219"/>
      <c r="K8" s="219"/>
      <c r="L8" s="196" t="s">
        <v>8</v>
      </c>
      <c r="M8" s="219" t="str">
        <f>B22</f>
        <v>Lyndale</v>
      </c>
      <c r="N8" s="219"/>
      <c r="O8" s="219"/>
      <c r="P8" s="34"/>
      <c r="Q8" s="23"/>
      <c r="R8" s="24"/>
      <c r="S8" s="23"/>
      <c r="T8" s="25"/>
      <c r="U8" s="73"/>
      <c r="V8" s="29"/>
    </row>
    <row r="9" spans="1:22" ht="30" customHeight="1">
      <c r="A9" s="29"/>
      <c r="D9" s="21" t="s">
        <v>36</v>
      </c>
      <c r="E9" s="21" t="s">
        <v>37</v>
      </c>
      <c r="F9" s="220" t="s">
        <v>13</v>
      </c>
      <c r="G9" s="220"/>
      <c r="H9" s="33"/>
      <c r="I9" s="219" t="str">
        <f>B19</f>
        <v>Rosebud</v>
      </c>
      <c r="J9" s="219"/>
      <c r="K9" s="219"/>
      <c r="L9" s="196" t="s">
        <v>8</v>
      </c>
      <c r="M9" s="219" t="str">
        <f>B22</f>
        <v>Lyndale</v>
      </c>
      <c r="N9" s="219"/>
      <c r="O9" s="219"/>
      <c r="P9" s="34"/>
      <c r="U9" s="29"/>
      <c r="V9" s="29"/>
    </row>
    <row r="10" spans="1:22" ht="18" customHeight="1">
      <c r="A10" s="29"/>
      <c r="D10" s="26"/>
      <c r="E10" s="26"/>
      <c r="F10" s="220" t="s">
        <v>14</v>
      </c>
      <c r="G10" s="220"/>
      <c r="H10" s="33"/>
      <c r="I10" s="219" t="str">
        <f>B21</f>
        <v>Gleneagles</v>
      </c>
      <c r="J10" s="219"/>
      <c r="K10" s="219"/>
      <c r="L10" s="196" t="s">
        <v>8</v>
      </c>
      <c r="M10" s="219" t="str">
        <f>B20</f>
        <v>McKinnon</v>
      </c>
      <c r="N10" s="219"/>
      <c r="O10" s="219"/>
      <c r="P10" s="34"/>
      <c r="U10" s="29"/>
      <c r="V10" s="29"/>
    </row>
    <row r="11" spans="1:22" ht="30" customHeight="1">
      <c r="A11" s="29"/>
      <c r="D11" s="21" t="s">
        <v>38</v>
      </c>
      <c r="E11" s="22" t="s">
        <v>25</v>
      </c>
      <c r="F11" s="220" t="s">
        <v>13</v>
      </c>
      <c r="G11" s="220"/>
      <c r="H11" s="33"/>
      <c r="I11" s="219" t="str">
        <f>B19</f>
        <v>Rosebud</v>
      </c>
      <c r="J11" s="219"/>
      <c r="K11" s="219"/>
      <c r="L11" s="196" t="s">
        <v>8</v>
      </c>
      <c r="M11" s="219" t="str">
        <f>B21</f>
        <v>Gleneagles</v>
      </c>
      <c r="N11" s="219"/>
      <c r="O11" s="219"/>
      <c r="P11" s="34"/>
      <c r="Q11" s="23"/>
      <c r="R11" s="24"/>
      <c r="S11" s="23"/>
      <c r="T11" s="25"/>
      <c r="U11" s="73"/>
      <c r="V11" s="29"/>
    </row>
    <row r="12" spans="1:22" ht="18" customHeight="1">
      <c r="A12" s="29"/>
      <c r="D12" s="27"/>
      <c r="E12" s="27"/>
      <c r="F12" s="220" t="s">
        <v>14</v>
      </c>
      <c r="G12" s="220"/>
      <c r="H12" s="33"/>
      <c r="I12" s="219" t="str">
        <f>B20</f>
        <v>McKinnon</v>
      </c>
      <c r="J12" s="219"/>
      <c r="K12" s="219"/>
      <c r="L12" s="196" t="s">
        <v>8</v>
      </c>
      <c r="M12" s="219" t="str">
        <f>B22</f>
        <v>Lyndale</v>
      </c>
      <c r="N12" s="219"/>
      <c r="O12" s="219"/>
      <c r="P12" s="34"/>
      <c r="Q12" s="23"/>
      <c r="R12" s="24"/>
      <c r="S12" s="23"/>
      <c r="T12" s="25"/>
      <c r="U12" s="73"/>
      <c r="V12" s="29"/>
    </row>
    <row r="13" spans="1:22" ht="39.75" customHeight="1">
      <c r="A13" s="29"/>
      <c r="U13" s="29"/>
      <c r="V13" s="29"/>
    </row>
    <row r="14" spans="1:22" ht="20.25" customHeight="1">
      <c r="A14" s="29"/>
      <c r="B14" s="197"/>
      <c r="C14" s="218" t="s">
        <v>28</v>
      </c>
      <c r="D14" s="218"/>
      <c r="E14" s="218"/>
      <c r="F14" s="218"/>
      <c r="G14" s="218"/>
      <c r="H14" s="218"/>
      <c r="U14" s="29"/>
      <c r="V14" s="29"/>
    </row>
    <row r="15" spans="1:22" ht="9" customHeight="1" thickBot="1">
      <c r="A15" s="29"/>
      <c r="B15" s="197"/>
      <c r="U15" s="29"/>
      <c r="V15" s="29"/>
    </row>
    <row r="16" spans="1:22" ht="16.5" customHeight="1" thickBot="1" thickTop="1">
      <c r="A16" s="29"/>
      <c r="B16" s="197"/>
      <c r="C16" s="210" t="str">
        <f>"vs "&amp;B19</f>
        <v>vs Rosebud</v>
      </c>
      <c r="D16" s="211"/>
      <c r="E16" s="212"/>
      <c r="F16" s="210" t="str">
        <f>"vs "&amp;B20</f>
        <v>vs McKinnon</v>
      </c>
      <c r="G16" s="211"/>
      <c r="H16" s="212"/>
      <c r="I16" s="215" t="str">
        <f>"vs "&amp;B21</f>
        <v>vs Gleneagles</v>
      </c>
      <c r="J16" s="216"/>
      <c r="K16" s="217"/>
      <c r="L16" s="210" t="str">
        <f>"vs "&amp;B22</f>
        <v>vs Lyndale</v>
      </c>
      <c r="M16" s="211"/>
      <c r="N16" s="212"/>
      <c r="U16" s="29"/>
      <c r="V16" s="29"/>
    </row>
    <row r="17" spans="1:25" s="2" customFormat="1" ht="12" customHeight="1" thickTop="1">
      <c r="A17" s="31"/>
      <c r="B17" s="197"/>
      <c r="C17" s="8" t="s">
        <v>0</v>
      </c>
      <c r="D17" s="9" t="s">
        <v>17</v>
      </c>
      <c r="E17" s="198" t="s">
        <v>17</v>
      </c>
      <c r="F17" s="8" t="s">
        <v>0</v>
      </c>
      <c r="G17" s="9" t="s">
        <v>17</v>
      </c>
      <c r="H17" s="9" t="s">
        <v>17</v>
      </c>
      <c r="I17" s="8" t="s">
        <v>0</v>
      </c>
      <c r="J17" s="9" t="s">
        <v>17</v>
      </c>
      <c r="K17" s="9" t="s">
        <v>17</v>
      </c>
      <c r="L17" s="8" t="s">
        <v>0</v>
      </c>
      <c r="M17" s="9" t="s">
        <v>17</v>
      </c>
      <c r="N17" s="9" t="s">
        <v>17</v>
      </c>
      <c r="O17" s="54" t="s">
        <v>0</v>
      </c>
      <c r="P17" s="213" t="s">
        <v>10</v>
      </c>
      <c r="Q17" s="9" t="s">
        <v>17</v>
      </c>
      <c r="R17" s="56" t="s">
        <v>17</v>
      </c>
      <c r="S17" s="213" t="s">
        <v>18</v>
      </c>
      <c r="T17" s="213" t="s">
        <v>5</v>
      </c>
      <c r="U17" s="74"/>
      <c r="V17" s="31"/>
      <c r="X17" s="4" t="s">
        <v>7</v>
      </c>
      <c r="Y17" s="5" t="s">
        <v>7</v>
      </c>
    </row>
    <row r="18" spans="1:25" s="2" customFormat="1" ht="12" customHeight="1" thickBot="1">
      <c r="A18" s="31"/>
      <c r="C18" s="10" t="s">
        <v>1</v>
      </c>
      <c r="D18" s="11" t="s">
        <v>2</v>
      </c>
      <c r="E18" s="199" t="s">
        <v>3</v>
      </c>
      <c r="F18" s="10" t="s">
        <v>1</v>
      </c>
      <c r="G18" s="11" t="s">
        <v>2</v>
      </c>
      <c r="H18" s="12" t="s">
        <v>3</v>
      </c>
      <c r="I18" s="11" t="s">
        <v>1</v>
      </c>
      <c r="J18" s="11" t="s">
        <v>2</v>
      </c>
      <c r="K18" s="11" t="s">
        <v>3</v>
      </c>
      <c r="L18" s="10" t="s">
        <v>1</v>
      </c>
      <c r="M18" s="11" t="s">
        <v>2</v>
      </c>
      <c r="N18" s="12" t="s">
        <v>3</v>
      </c>
      <c r="O18" s="55" t="s">
        <v>1</v>
      </c>
      <c r="P18" s="214"/>
      <c r="Q18" s="11" t="s">
        <v>2</v>
      </c>
      <c r="R18" s="55" t="s">
        <v>3</v>
      </c>
      <c r="S18" s="214"/>
      <c r="T18" s="214"/>
      <c r="U18" s="74"/>
      <c r="V18" s="31"/>
      <c r="X18" s="6" t="s">
        <v>4</v>
      </c>
      <c r="Y18" s="7" t="s">
        <v>6</v>
      </c>
    </row>
    <row r="19" spans="1:39" s="3" customFormat="1" ht="18" customHeight="1" thickBot="1" thickTop="1">
      <c r="A19" s="32"/>
      <c r="B19" s="200" t="s">
        <v>46</v>
      </c>
      <c r="C19" s="60"/>
      <c r="D19" s="61"/>
      <c r="E19" s="61"/>
      <c r="F19" s="78">
        <f>IF(G19="","",LOOKUP(G19-H19,$X$21:$Y$25))</f>
      </c>
      <c r="G19" s="62"/>
      <c r="H19" s="59"/>
      <c r="I19" s="63">
        <f>IF(J19="","",LOOKUP(J19-K19,$X$21:$Y$25))</f>
      </c>
      <c r="J19" s="57"/>
      <c r="K19" s="58"/>
      <c r="L19" s="63">
        <f>IF(M19="","",LOOKUP(M19-N19,$X$21:$Y$25))</f>
      </c>
      <c r="M19" s="57"/>
      <c r="N19" s="58"/>
      <c r="O19" s="181">
        <f>SUM(AA19:AF19)</f>
        <v>0</v>
      </c>
      <c r="P19" s="182">
        <f>SUM(AH19:AM19)</f>
        <v>0</v>
      </c>
      <c r="Q19" s="183">
        <f>G19+J19+M19</f>
        <v>0</v>
      </c>
      <c r="R19" s="184">
        <f>H19+K19+N19</f>
        <v>0</v>
      </c>
      <c r="S19" s="185">
        <f>Q19-R19</f>
        <v>0</v>
      </c>
      <c r="T19" s="163"/>
      <c r="U19" s="75"/>
      <c r="V19" s="32"/>
      <c r="X19" s="17" t="s">
        <v>6</v>
      </c>
      <c r="Y19" s="18" t="s">
        <v>4</v>
      </c>
      <c r="AA19" s="45">
        <f>IF(F19="W",1,0)</f>
        <v>0</v>
      </c>
      <c r="AB19" s="46">
        <f>IF(F19="D",0.5,0)</f>
        <v>0</v>
      </c>
      <c r="AC19" s="46">
        <f>IF(I19="W",1,0)</f>
        <v>0</v>
      </c>
      <c r="AD19" s="46">
        <f>IF(I19="D",0.5,0)</f>
        <v>0</v>
      </c>
      <c r="AE19" s="46">
        <f>IF(L19="W",1,0)</f>
        <v>0</v>
      </c>
      <c r="AF19" s="47">
        <f>IF(L19="D",0.5,0)</f>
        <v>0</v>
      </c>
      <c r="AH19" s="36">
        <f>IF(F19="W",3,0)</f>
        <v>0</v>
      </c>
      <c r="AI19" s="37">
        <f>IF(F19="D",1,0)</f>
        <v>0</v>
      </c>
      <c r="AJ19" s="37">
        <f>IF(I19="W",3,0)</f>
        <v>0</v>
      </c>
      <c r="AK19" s="37">
        <f>IF(I19="D",1,0)</f>
        <v>0</v>
      </c>
      <c r="AL19" s="37">
        <f>IF(L19="W",3,0)</f>
        <v>0</v>
      </c>
      <c r="AM19" s="38">
        <f>IF(L19="D",1,0)</f>
        <v>0</v>
      </c>
    </row>
    <row r="20" spans="1:39" s="3" customFormat="1" ht="18" customHeight="1" thickBot="1" thickTop="1">
      <c r="A20" s="32"/>
      <c r="B20" s="201" t="s">
        <v>47</v>
      </c>
      <c r="C20" s="64">
        <f>IF(F19="","",LOOKUP(F19,$X$17:$Y$19))</f>
      </c>
      <c r="D20" s="13">
        <f>H19</f>
        <v>0</v>
      </c>
      <c r="E20" s="14">
        <f>G19</f>
        <v>0</v>
      </c>
      <c r="F20" s="79"/>
      <c r="G20" s="65"/>
      <c r="H20" s="65"/>
      <c r="I20" s="66">
        <f>IF(J20="","",LOOKUP(J20-K20,$X$21:$Y$25))</f>
      </c>
      <c r="J20" s="58"/>
      <c r="K20" s="59"/>
      <c r="L20" s="66">
        <f>IF(M20="","",LOOKUP(M20-N20,$X$21:$Y$25))</f>
      </c>
      <c r="M20" s="59"/>
      <c r="N20" s="59"/>
      <c r="O20" s="186">
        <f>SUM(AA20:AF20)</f>
        <v>0</v>
      </c>
      <c r="P20" s="187">
        <f>SUM(AH20:AM20)</f>
        <v>0</v>
      </c>
      <c r="Q20" s="188">
        <f>D20+J20+M20</f>
        <v>0</v>
      </c>
      <c r="R20" s="189">
        <f>E20+K20+N20</f>
        <v>0</v>
      </c>
      <c r="S20" s="190">
        <f>Q20-R20</f>
        <v>0</v>
      </c>
      <c r="T20" s="164"/>
      <c r="U20" s="75"/>
      <c r="V20" s="32"/>
      <c r="AA20" s="48">
        <f>IF(C20="W",1,0)</f>
        <v>0</v>
      </c>
      <c r="AB20" s="49">
        <f>IF(C20="D",0.5,0)</f>
        <v>0</v>
      </c>
      <c r="AC20" s="49">
        <f>IF(I20="W",1,0)</f>
        <v>0</v>
      </c>
      <c r="AD20" s="49">
        <f>IF(I20="D",0.5,0)</f>
        <v>0</v>
      </c>
      <c r="AE20" s="49">
        <f>IF(L20="W",1,0)</f>
        <v>0</v>
      </c>
      <c r="AF20" s="50">
        <f>IF(L20="D",0.5,0)</f>
        <v>0</v>
      </c>
      <c r="AH20" s="39">
        <f>IF(C20="W",3,0)</f>
        <v>0</v>
      </c>
      <c r="AI20" s="40">
        <f>IF(C20="D",1,0)</f>
        <v>0</v>
      </c>
      <c r="AJ20" s="40">
        <f>IF(I20="W",3,0)</f>
        <v>0</v>
      </c>
      <c r="AK20" s="40">
        <f>IF(I20="D",1,0)</f>
        <v>0</v>
      </c>
      <c r="AL20" s="40">
        <f>IF(L20="W",3,0)</f>
        <v>0</v>
      </c>
      <c r="AM20" s="41">
        <f>IF(L20="D",1,0)</f>
        <v>0</v>
      </c>
    </row>
    <row r="21" spans="1:39" s="3" customFormat="1" ht="18" customHeight="1" thickTop="1">
      <c r="A21" s="32"/>
      <c r="B21" s="201" t="s">
        <v>48</v>
      </c>
      <c r="C21" s="64">
        <f>IF(I19="","",LOOKUP(I19,$X$17:$Y$19))</f>
      </c>
      <c r="D21" s="13">
        <f>K19</f>
        <v>0</v>
      </c>
      <c r="E21" s="14">
        <f>J19</f>
        <v>0</v>
      </c>
      <c r="F21" s="80">
        <f>IF(I20="","",LOOKUP(I20,$X$17:$Y$19))</f>
      </c>
      <c r="G21" s="14">
        <f>K20</f>
        <v>0</v>
      </c>
      <c r="H21" s="13">
        <f>J20</f>
        <v>0</v>
      </c>
      <c r="I21" s="67"/>
      <c r="J21" s="65"/>
      <c r="K21" s="65"/>
      <c r="L21" s="66">
        <f>IF(M21="","",LOOKUP(M21-N21,$X$21:$Y$25))</f>
      </c>
      <c r="M21" s="59"/>
      <c r="N21" s="59"/>
      <c r="O21" s="186">
        <f>SUM(AA21:AF21)</f>
        <v>0</v>
      </c>
      <c r="P21" s="187">
        <f>SUM(AH21:AM21)</f>
        <v>0</v>
      </c>
      <c r="Q21" s="188">
        <f>D21+G21+M21</f>
        <v>0</v>
      </c>
      <c r="R21" s="189">
        <f>E21+H21+N21</f>
        <v>0</v>
      </c>
      <c r="S21" s="190">
        <f>Q21-R21</f>
        <v>0</v>
      </c>
      <c r="T21" s="164"/>
      <c r="U21" s="75"/>
      <c r="V21" s="32"/>
      <c r="X21" s="82">
        <v>-30</v>
      </c>
      <c r="Y21" s="83" t="s">
        <v>4</v>
      </c>
      <c r="AA21" s="48">
        <f>IF(C21="W",1,0)</f>
        <v>0</v>
      </c>
      <c r="AB21" s="49">
        <f>IF(C21="D",0.5,0)</f>
        <v>0</v>
      </c>
      <c r="AC21" s="49">
        <f>IF(F21="W",1,0)</f>
        <v>0</v>
      </c>
      <c r="AD21" s="49">
        <f>IF(F21="D",0.5,0)</f>
        <v>0</v>
      </c>
      <c r="AE21" s="49">
        <f>IF(L21="W",1,0)</f>
        <v>0</v>
      </c>
      <c r="AF21" s="50">
        <f>IF(L21="D",0.5,0)</f>
        <v>0</v>
      </c>
      <c r="AH21" s="39">
        <f>IF(C21="W",3,0)</f>
        <v>0</v>
      </c>
      <c r="AI21" s="40">
        <f>IF(C21="D",1,0)</f>
        <v>0</v>
      </c>
      <c r="AJ21" s="40">
        <f>IF(F21="W",3,0)</f>
        <v>0</v>
      </c>
      <c r="AK21" s="40">
        <f>IF(F21="D",1,0)</f>
        <v>0</v>
      </c>
      <c r="AL21" s="40">
        <f>IF(L21="W",3,0)</f>
        <v>0</v>
      </c>
      <c r="AM21" s="41">
        <f>IF(L21="D",1,0)</f>
        <v>0</v>
      </c>
    </row>
    <row r="22" spans="1:39" s="3" customFormat="1" ht="18" customHeight="1" thickBot="1">
      <c r="A22" s="32"/>
      <c r="B22" s="202" t="s">
        <v>57</v>
      </c>
      <c r="C22" s="68">
        <f>IF(L19="","",LOOKUP(L19,$X$17:$Y$19))</f>
      </c>
      <c r="D22" s="88">
        <f>N19</f>
        <v>0</v>
      </c>
      <c r="E22" s="15">
        <f>M19</f>
        <v>0</v>
      </c>
      <c r="F22" s="81">
        <f>IF(L20="","",LOOKUP(L20,$X$17:$Y$19))</f>
      </c>
      <c r="G22" s="16">
        <f>N20</f>
        <v>0</v>
      </c>
      <c r="H22" s="16">
        <f>M20</f>
        <v>0</v>
      </c>
      <c r="I22" s="68">
        <f>IF(L21="","",LOOKUP(L21,$X$17:$Y$19))</f>
      </c>
      <c r="J22" s="15">
        <f>N21</f>
        <v>0</v>
      </c>
      <c r="K22" s="15">
        <f>M21</f>
        <v>0</v>
      </c>
      <c r="L22" s="69"/>
      <c r="M22" s="69"/>
      <c r="N22" s="69"/>
      <c r="O22" s="191">
        <f>SUM(AA22:AF22)</f>
        <v>0</v>
      </c>
      <c r="P22" s="192">
        <f>SUM(AH22:AM22)</f>
        <v>0</v>
      </c>
      <c r="Q22" s="193">
        <f>D22+G22+J22</f>
        <v>0</v>
      </c>
      <c r="R22" s="194">
        <f>E22+H22+K22</f>
        <v>0</v>
      </c>
      <c r="S22" s="195">
        <f>Q22-R22</f>
        <v>0</v>
      </c>
      <c r="T22" s="165"/>
      <c r="U22" s="75"/>
      <c r="V22" s="32"/>
      <c r="X22" s="84">
        <v>-1</v>
      </c>
      <c r="Y22" s="85" t="s">
        <v>4</v>
      </c>
      <c r="AA22" s="51">
        <f>IF(C22="W",1,0)</f>
        <v>0</v>
      </c>
      <c r="AB22" s="52">
        <f>IF(C22="D",0.5,0)</f>
        <v>0</v>
      </c>
      <c r="AC22" s="52">
        <f>IF(F22="W",1,0)</f>
        <v>0</v>
      </c>
      <c r="AD22" s="52">
        <f>IF(F22="D",0.5,0)</f>
        <v>0</v>
      </c>
      <c r="AE22" s="52">
        <f>IF(I22="W",1,0)</f>
        <v>0</v>
      </c>
      <c r="AF22" s="53">
        <f>IF(I22="D",0.5,0)</f>
        <v>0</v>
      </c>
      <c r="AH22" s="42">
        <f>IF(C22="W",3,0)</f>
        <v>0</v>
      </c>
      <c r="AI22" s="43">
        <f>IF(C22="D",1,0)</f>
        <v>0</v>
      </c>
      <c r="AJ22" s="43">
        <f>IF(F22="W",3,0)</f>
        <v>0</v>
      </c>
      <c r="AK22" s="43">
        <f>IF(F22="D",1,0)</f>
        <v>0</v>
      </c>
      <c r="AL22" s="43">
        <f>IF(I22="W",3,0)</f>
        <v>0</v>
      </c>
      <c r="AM22" s="44">
        <f>IF(I22="D",1,0)</f>
        <v>0</v>
      </c>
    </row>
    <row r="23" spans="1:25" ht="30.75" customHeight="1" thickTop="1">
      <c r="A23" s="29"/>
      <c r="Q23" s="3"/>
      <c r="R23" s="3"/>
      <c r="S23" s="3"/>
      <c r="U23" s="29"/>
      <c r="V23" s="29"/>
      <c r="X23" s="84">
        <v>0</v>
      </c>
      <c r="Y23" s="85" t="s">
        <v>7</v>
      </c>
    </row>
    <row r="24" spans="1:25" ht="45" customHeight="1">
      <c r="A24" s="29"/>
      <c r="B24" s="209" t="str">
        <f>C32</f>
        <v>YEAR 7 GIRLS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71"/>
      <c r="V24" s="29"/>
      <c r="X24" s="84">
        <v>1</v>
      </c>
      <c r="Y24" s="85" t="s">
        <v>6</v>
      </c>
    </row>
    <row r="25" spans="1:25" ht="15" customHeight="1" thickBot="1">
      <c r="A25" s="29"/>
      <c r="D25" s="21" t="s">
        <v>39</v>
      </c>
      <c r="E25" s="22" t="s">
        <v>40</v>
      </c>
      <c r="F25" s="220" t="s">
        <v>13</v>
      </c>
      <c r="G25" s="220"/>
      <c r="H25" s="33"/>
      <c r="I25" s="219" t="str">
        <f>B37</f>
        <v>Frankston</v>
      </c>
      <c r="J25" s="219"/>
      <c r="K25" s="219"/>
      <c r="L25" s="196" t="s">
        <v>8</v>
      </c>
      <c r="M25" s="219" t="str">
        <f>B38</f>
        <v>McKinnon</v>
      </c>
      <c r="N25" s="219"/>
      <c r="O25" s="219"/>
      <c r="P25" s="34"/>
      <c r="Q25" s="23"/>
      <c r="R25" s="24"/>
      <c r="S25" s="23"/>
      <c r="T25" s="25"/>
      <c r="U25" s="73"/>
      <c r="V25" s="29"/>
      <c r="X25" s="86">
        <v>30</v>
      </c>
      <c r="Y25" s="87" t="s">
        <v>6</v>
      </c>
    </row>
    <row r="26" spans="1:22" ht="18" customHeight="1" thickTop="1">
      <c r="A26" s="29"/>
      <c r="D26" s="26"/>
      <c r="E26" s="26"/>
      <c r="F26" s="220" t="s">
        <v>14</v>
      </c>
      <c r="G26" s="220"/>
      <c r="H26" s="33"/>
      <c r="I26" s="219" t="str">
        <f>B39</f>
        <v>Gleneagles</v>
      </c>
      <c r="J26" s="219"/>
      <c r="K26" s="219"/>
      <c r="L26" s="196" t="s">
        <v>8</v>
      </c>
      <c r="M26" s="219" t="str">
        <f>B40</f>
        <v>Keysborough</v>
      </c>
      <c r="N26" s="219"/>
      <c r="O26" s="219"/>
      <c r="P26" s="34"/>
      <c r="Q26" s="23"/>
      <c r="R26" s="24"/>
      <c r="S26" s="23"/>
      <c r="T26" s="25"/>
      <c r="U26" s="73"/>
      <c r="V26" s="29"/>
    </row>
    <row r="27" spans="1:22" ht="30" customHeight="1">
      <c r="A27" s="29"/>
      <c r="D27" s="21" t="s">
        <v>41</v>
      </c>
      <c r="E27" s="21" t="s">
        <v>42</v>
      </c>
      <c r="F27" s="220" t="s">
        <v>13</v>
      </c>
      <c r="G27" s="220"/>
      <c r="H27" s="33"/>
      <c r="I27" s="219" t="str">
        <f>B37</f>
        <v>Frankston</v>
      </c>
      <c r="J27" s="219"/>
      <c r="K27" s="219"/>
      <c r="L27" s="196" t="s">
        <v>8</v>
      </c>
      <c r="M27" s="219" t="str">
        <f>B40</f>
        <v>Keysborough</v>
      </c>
      <c r="N27" s="219"/>
      <c r="O27" s="219"/>
      <c r="P27" s="34"/>
      <c r="Q27" s="23"/>
      <c r="R27" s="24"/>
      <c r="S27" s="23"/>
      <c r="T27" s="25"/>
      <c r="U27" s="73"/>
      <c r="V27" s="29"/>
    </row>
    <row r="28" spans="1:22" ht="18" customHeight="1">
      <c r="A28" s="29"/>
      <c r="D28" s="26"/>
      <c r="E28" s="26"/>
      <c r="F28" s="220" t="s">
        <v>14</v>
      </c>
      <c r="G28" s="220"/>
      <c r="H28" s="33"/>
      <c r="I28" s="219" t="str">
        <f>B39</f>
        <v>Gleneagles</v>
      </c>
      <c r="J28" s="219"/>
      <c r="K28" s="219"/>
      <c r="L28" s="196" t="s">
        <v>8</v>
      </c>
      <c r="M28" s="219" t="str">
        <f>B38</f>
        <v>McKinnon</v>
      </c>
      <c r="N28" s="219"/>
      <c r="O28" s="219"/>
      <c r="P28" s="34"/>
      <c r="Q28" s="23"/>
      <c r="R28" s="24"/>
      <c r="S28" s="23"/>
      <c r="T28" s="25"/>
      <c r="U28" s="73"/>
      <c r="V28" s="29"/>
    </row>
    <row r="29" spans="1:22" ht="30" customHeight="1">
      <c r="A29" s="29"/>
      <c r="D29" s="21" t="s">
        <v>16</v>
      </c>
      <c r="E29" s="22" t="s">
        <v>43</v>
      </c>
      <c r="F29" s="220" t="s">
        <v>13</v>
      </c>
      <c r="G29" s="220"/>
      <c r="H29" s="33"/>
      <c r="I29" s="219" t="str">
        <f>B37</f>
        <v>Frankston</v>
      </c>
      <c r="J29" s="219"/>
      <c r="K29" s="219"/>
      <c r="L29" s="196" t="s">
        <v>8</v>
      </c>
      <c r="M29" s="219" t="str">
        <f>B39</f>
        <v>Gleneagles</v>
      </c>
      <c r="N29" s="219"/>
      <c r="O29" s="219"/>
      <c r="P29" s="34"/>
      <c r="Q29" s="23"/>
      <c r="R29" s="24"/>
      <c r="S29" s="23"/>
      <c r="T29" s="25"/>
      <c r="U29" s="73"/>
      <c r="V29" s="29"/>
    </row>
    <row r="30" spans="1:22" ht="18" customHeight="1">
      <c r="A30" s="29"/>
      <c r="D30" s="27"/>
      <c r="E30" s="27"/>
      <c r="F30" s="220" t="s">
        <v>14</v>
      </c>
      <c r="G30" s="220"/>
      <c r="H30" s="33"/>
      <c r="I30" s="219" t="str">
        <f>B38</f>
        <v>McKinnon</v>
      </c>
      <c r="J30" s="219"/>
      <c r="K30" s="219"/>
      <c r="L30" s="196" t="s">
        <v>8</v>
      </c>
      <c r="M30" s="219" t="str">
        <f>B40</f>
        <v>Keysborough</v>
      </c>
      <c r="N30" s="219"/>
      <c r="O30" s="219"/>
      <c r="P30" s="34"/>
      <c r="Q30" s="23"/>
      <c r="R30" s="24"/>
      <c r="S30" s="23"/>
      <c r="T30" s="25"/>
      <c r="U30" s="73"/>
      <c r="V30" s="29"/>
    </row>
    <row r="31" spans="1:22" ht="39.75" customHeight="1">
      <c r="A31" s="29"/>
      <c r="U31" s="29"/>
      <c r="V31" s="29"/>
    </row>
    <row r="32" spans="1:22" ht="20.25" customHeight="1">
      <c r="A32" s="29"/>
      <c r="C32" s="218" t="s">
        <v>29</v>
      </c>
      <c r="D32" s="218"/>
      <c r="E32" s="218"/>
      <c r="F32" s="218"/>
      <c r="G32" s="218"/>
      <c r="H32" s="218"/>
      <c r="U32" s="29"/>
      <c r="V32" s="29"/>
    </row>
    <row r="33" spans="1:22" ht="9" customHeight="1" thickBot="1">
      <c r="A33" s="29"/>
      <c r="B33" s="1"/>
      <c r="U33" s="29"/>
      <c r="V33" s="29"/>
    </row>
    <row r="34" spans="1:22" ht="16.5" customHeight="1" thickBot="1" thickTop="1">
      <c r="A34" s="29"/>
      <c r="C34" s="210" t="str">
        <f>"vs "&amp;B37</f>
        <v>vs Frankston</v>
      </c>
      <c r="D34" s="211"/>
      <c r="E34" s="212"/>
      <c r="F34" s="210" t="str">
        <f>"vs "&amp;B38</f>
        <v>vs McKinnon</v>
      </c>
      <c r="G34" s="211"/>
      <c r="H34" s="212"/>
      <c r="I34" s="210" t="str">
        <f>"vs "&amp;B39</f>
        <v>vs Gleneagles</v>
      </c>
      <c r="J34" s="211"/>
      <c r="K34" s="212"/>
      <c r="L34" s="210" t="str">
        <f>"vs "&amp;B40</f>
        <v>vs Keysborough</v>
      </c>
      <c r="M34" s="211"/>
      <c r="N34" s="212"/>
      <c r="U34" s="29"/>
      <c r="V34" s="29"/>
    </row>
    <row r="35" spans="1:25" s="2" customFormat="1" ht="12" customHeight="1" thickTop="1">
      <c r="A35" s="31"/>
      <c r="C35" s="8" t="s">
        <v>0</v>
      </c>
      <c r="D35" s="9" t="s">
        <v>17</v>
      </c>
      <c r="E35" s="9" t="s">
        <v>17</v>
      </c>
      <c r="F35" s="8" t="s">
        <v>0</v>
      </c>
      <c r="G35" s="9" t="s">
        <v>17</v>
      </c>
      <c r="H35" s="9" t="s">
        <v>17</v>
      </c>
      <c r="I35" s="8" t="s">
        <v>0</v>
      </c>
      <c r="J35" s="9" t="s">
        <v>17</v>
      </c>
      <c r="K35" s="9" t="s">
        <v>17</v>
      </c>
      <c r="L35" s="8" t="s">
        <v>0</v>
      </c>
      <c r="M35" s="9" t="s">
        <v>17</v>
      </c>
      <c r="N35" s="9" t="s">
        <v>17</v>
      </c>
      <c r="O35" s="54" t="s">
        <v>0</v>
      </c>
      <c r="P35" s="213" t="s">
        <v>10</v>
      </c>
      <c r="Q35" s="9" t="s">
        <v>17</v>
      </c>
      <c r="R35" s="56" t="s">
        <v>17</v>
      </c>
      <c r="S35" s="213" t="s">
        <v>18</v>
      </c>
      <c r="T35" s="213" t="s">
        <v>5</v>
      </c>
      <c r="U35" s="74"/>
      <c r="V35" s="31"/>
      <c r="X35" s="4" t="s">
        <v>7</v>
      </c>
      <c r="Y35" s="5" t="s">
        <v>7</v>
      </c>
    </row>
    <row r="36" spans="1:25" s="2" customFormat="1" ht="12" customHeight="1" thickBot="1">
      <c r="A36" s="31"/>
      <c r="C36" s="10" t="s">
        <v>1</v>
      </c>
      <c r="D36" s="11" t="s">
        <v>2</v>
      </c>
      <c r="E36" s="11" t="s">
        <v>3</v>
      </c>
      <c r="F36" s="10" t="s">
        <v>1</v>
      </c>
      <c r="G36" s="11" t="s">
        <v>2</v>
      </c>
      <c r="H36" s="12" t="s">
        <v>3</v>
      </c>
      <c r="I36" s="11" t="s">
        <v>1</v>
      </c>
      <c r="J36" s="11" t="s">
        <v>2</v>
      </c>
      <c r="K36" s="11" t="s">
        <v>3</v>
      </c>
      <c r="L36" s="10" t="s">
        <v>1</v>
      </c>
      <c r="M36" s="11" t="s">
        <v>2</v>
      </c>
      <c r="N36" s="12" t="s">
        <v>3</v>
      </c>
      <c r="O36" s="55" t="s">
        <v>1</v>
      </c>
      <c r="P36" s="214"/>
      <c r="Q36" s="11" t="s">
        <v>2</v>
      </c>
      <c r="R36" s="55" t="s">
        <v>3</v>
      </c>
      <c r="S36" s="214"/>
      <c r="T36" s="214"/>
      <c r="U36" s="74"/>
      <c r="V36" s="31"/>
      <c r="X36" s="6" t="s">
        <v>4</v>
      </c>
      <c r="Y36" s="7" t="s">
        <v>6</v>
      </c>
    </row>
    <row r="37" spans="1:39" s="3" customFormat="1" ht="18" customHeight="1" thickBot="1" thickTop="1">
      <c r="A37" s="32"/>
      <c r="B37" s="203" t="s">
        <v>44</v>
      </c>
      <c r="C37" s="60"/>
      <c r="D37" s="61"/>
      <c r="E37" s="61"/>
      <c r="F37" s="78">
        <f>IF(G37="","",LOOKUP(G37-H37,$X$21:$Y$25))</f>
      </c>
      <c r="G37" s="62"/>
      <c r="H37" s="59"/>
      <c r="I37" s="63">
        <f>IF(J37="","",LOOKUP(J37-K37,$X$21:$Y$25))</f>
      </c>
      <c r="J37" s="57"/>
      <c r="K37" s="58"/>
      <c r="L37" s="63">
        <f>IF(M37="","",LOOKUP(M37-N37,$X$21:$Y$25))</f>
      </c>
      <c r="M37" s="57"/>
      <c r="N37" s="58"/>
      <c r="O37" s="181">
        <f>SUM(AA37:AF37)</f>
        <v>0</v>
      </c>
      <c r="P37" s="181">
        <f>SUM(AH37:AM37)</f>
        <v>0</v>
      </c>
      <c r="Q37" s="183">
        <f>G37+J37+M37</f>
        <v>0</v>
      </c>
      <c r="R37" s="184">
        <f>H37+K37+N37</f>
        <v>0</v>
      </c>
      <c r="S37" s="185">
        <f>Q37-R37</f>
        <v>0</v>
      </c>
      <c r="T37" s="163"/>
      <c r="U37" s="75"/>
      <c r="V37" s="32"/>
      <c r="X37" s="17" t="s">
        <v>6</v>
      </c>
      <c r="Y37" s="18" t="s">
        <v>4</v>
      </c>
      <c r="AA37" s="45">
        <f>IF(F37="W",1,0)</f>
        <v>0</v>
      </c>
      <c r="AB37" s="46">
        <f>IF(F37="D",0.5,0)</f>
        <v>0</v>
      </c>
      <c r="AC37" s="46">
        <f>IF(I37="W",1,0)</f>
        <v>0</v>
      </c>
      <c r="AD37" s="46">
        <f>IF(I37="D",0.5,0)</f>
        <v>0</v>
      </c>
      <c r="AE37" s="46">
        <f>IF(L37="W",1,0)</f>
        <v>0</v>
      </c>
      <c r="AF37" s="47">
        <f>IF(L37="D",0.5,0)</f>
        <v>0</v>
      </c>
      <c r="AH37" s="36">
        <f>IF(F37="W",3,0)</f>
        <v>0</v>
      </c>
      <c r="AI37" s="37">
        <f>IF(F37="D",1,0)</f>
        <v>0</v>
      </c>
      <c r="AJ37" s="37">
        <f>IF(I37="W",3,0)</f>
        <v>0</v>
      </c>
      <c r="AK37" s="37">
        <f>IF(I37="D",1,0)</f>
        <v>0</v>
      </c>
      <c r="AL37" s="37">
        <f>IF(L37="W",3,0)</f>
        <v>0</v>
      </c>
      <c r="AM37" s="38">
        <f>IF(L37="D",1,0)</f>
        <v>0</v>
      </c>
    </row>
    <row r="38" spans="1:39" s="3" customFormat="1" ht="18" customHeight="1" thickTop="1">
      <c r="A38" s="32"/>
      <c r="B38" s="204" t="s">
        <v>47</v>
      </c>
      <c r="C38" s="64">
        <f>IF(F37="","",LOOKUP(F37,$X$17:$Y$19))</f>
      </c>
      <c r="D38" s="13">
        <f>H37</f>
        <v>0</v>
      </c>
      <c r="E38" s="14">
        <f>G37</f>
        <v>0</v>
      </c>
      <c r="F38" s="79"/>
      <c r="G38" s="65"/>
      <c r="H38" s="65"/>
      <c r="I38" s="66">
        <f>IF(J38="","",LOOKUP(J38-K38,$X$21:$Y$25))</f>
      </c>
      <c r="J38" s="58"/>
      <c r="K38" s="59"/>
      <c r="L38" s="66">
        <f>IF(M38="","",LOOKUP(M38-N38,$X$21:$Y$25))</f>
      </c>
      <c r="M38" s="59"/>
      <c r="N38" s="59"/>
      <c r="O38" s="186">
        <f>SUM(AA38:AF38)</f>
        <v>0</v>
      </c>
      <c r="P38" s="186">
        <f>SUM(AH38:AM38)</f>
        <v>0</v>
      </c>
      <c r="Q38" s="188">
        <f>D38+J38+M38</f>
        <v>0</v>
      </c>
      <c r="R38" s="189">
        <f>E38+K38+N38</f>
        <v>0</v>
      </c>
      <c r="S38" s="190">
        <f>Q38-R38</f>
        <v>0</v>
      </c>
      <c r="T38" s="164"/>
      <c r="U38" s="75"/>
      <c r="V38" s="32"/>
      <c r="AA38" s="48">
        <f>IF(C38="W",1,0)</f>
        <v>0</v>
      </c>
      <c r="AB38" s="49">
        <f>IF(C38="D",0.5,0)</f>
        <v>0</v>
      </c>
      <c r="AC38" s="49">
        <f>IF(I38="W",1,0)</f>
        <v>0</v>
      </c>
      <c r="AD38" s="49">
        <f>IF(I38="D",0.5,0)</f>
        <v>0</v>
      </c>
      <c r="AE38" s="49">
        <f>IF(L38="W",1,0)</f>
        <v>0</v>
      </c>
      <c r="AF38" s="50">
        <f>IF(L38="D",0.5,0)</f>
        <v>0</v>
      </c>
      <c r="AH38" s="39">
        <f>IF(C38="W",3,0)</f>
        <v>0</v>
      </c>
      <c r="AI38" s="40">
        <f>IF(C38="D",1,0)</f>
        <v>0</v>
      </c>
      <c r="AJ38" s="40">
        <f>IF(I38="W",3,0)</f>
        <v>0</v>
      </c>
      <c r="AK38" s="40">
        <f>IF(I38="D",1,0)</f>
        <v>0</v>
      </c>
      <c r="AL38" s="40">
        <f>IF(L38="W",3,0)</f>
        <v>0</v>
      </c>
      <c r="AM38" s="41">
        <f>IF(L38="D",1,0)</f>
        <v>0</v>
      </c>
    </row>
    <row r="39" spans="1:39" s="3" customFormat="1" ht="18" customHeight="1">
      <c r="A39" s="32"/>
      <c r="B39" s="204" t="s">
        <v>48</v>
      </c>
      <c r="C39" s="64">
        <f>IF(I37="","",LOOKUP(I37,$X$17:$Y$19))</f>
      </c>
      <c r="D39" s="13">
        <f>K37</f>
        <v>0</v>
      </c>
      <c r="E39" s="14">
        <f>J37</f>
        <v>0</v>
      </c>
      <c r="F39" s="80">
        <f>IF(I38="","",LOOKUP(I38,$X$17:$Y$19))</f>
      </c>
      <c r="G39" s="14">
        <f>K38</f>
        <v>0</v>
      </c>
      <c r="H39" s="13">
        <f>J38</f>
        <v>0</v>
      </c>
      <c r="I39" s="67"/>
      <c r="J39" s="65"/>
      <c r="K39" s="65"/>
      <c r="L39" s="66">
        <f>IF(M39="","",LOOKUP(M39-N39,$X$21:$Y$25))</f>
      </c>
      <c r="M39" s="59"/>
      <c r="N39" s="59"/>
      <c r="O39" s="186">
        <f>SUM(AA39:AF39)</f>
        <v>0</v>
      </c>
      <c r="P39" s="186">
        <f>SUM(AH39:AM39)</f>
        <v>0</v>
      </c>
      <c r="Q39" s="188">
        <f>D39+G39+M39</f>
        <v>0</v>
      </c>
      <c r="R39" s="189">
        <f>E39+H39+N39</f>
        <v>0</v>
      </c>
      <c r="S39" s="190">
        <f>Q39-R39</f>
        <v>0</v>
      </c>
      <c r="T39" s="164"/>
      <c r="U39" s="75"/>
      <c r="V39" s="32"/>
      <c r="AA39" s="48">
        <f>IF(C39="W",1,0)</f>
        <v>0</v>
      </c>
      <c r="AB39" s="49">
        <f>IF(C39="D",0.5,0)</f>
        <v>0</v>
      </c>
      <c r="AC39" s="49">
        <f>IF(F39="W",1,0)</f>
        <v>0</v>
      </c>
      <c r="AD39" s="49">
        <f>IF(F39="D",0.5,0)</f>
        <v>0</v>
      </c>
      <c r="AE39" s="49">
        <f>IF(L39="W",1,0)</f>
        <v>0</v>
      </c>
      <c r="AF39" s="50">
        <f>IF(L39="D",0.5,0)</f>
        <v>0</v>
      </c>
      <c r="AH39" s="39">
        <f>IF(C39="W",3,0)</f>
        <v>0</v>
      </c>
      <c r="AI39" s="40">
        <f>IF(C39="D",1,0)</f>
        <v>0</v>
      </c>
      <c r="AJ39" s="40">
        <f>IF(F39="W",3,0)</f>
        <v>0</v>
      </c>
      <c r="AK39" s="40">
        <f>IF(F39="D",1,0)</f>
        <v>0</v>
      </c>
      <c r="AL39" s="40">
        <f>IF(L39="W",3,0)</f>
        <v>0</v>
      </c>
      <c r="AM39" s="41">
        <f>IF(L39="D",1,0)</f>
        <v>0</v>
      </c>
    </row>
    <row r="40" spans="1:39" s="3" customFormat="1" ht="18" customHeight="1" thickBot="1">
      <c r="A40" s="32"/>
      <c r="B40" s="205" t="s">
        <v>49</v>
      </c>
      <c r="C40" s="68">
        <f>IF(L37="","",LOOKUP(L37,$X$17:$Y$19))</f>
      </c>
      <c r="D40" s="88">
        <f>N37</f>
        <v>0</v>
      </c>
      <c r="E40" s="15">
        <f>M37</f>
        <v>0</v>
      </c>
      <c r="F40" s="81">
        <f>IF(L38="","",LOOKUP(L38,$X$17:$Y$19))</f>
      </c>
      <c r="G40" s="16">
        <f>N38</f>
        <v>0</v>
      </c>
      <c r="H40" s="16">
        <f>M38</f>
        <v>0</v>
      </c>
      <c r="I40" s="68">
        <f>IF(L39="","",LOOKUP(L39,$X$17:$Y$19))</f>
      </c>
      <c r="J40" s="15">
        <f>N39</f>
        <v>0</v>
      </c>
      <c r="K40" s="15">
        <f>M39</f>
        <v>0</v>
      </c>
      <c r="L40" s="69"/>
      <c r="M40" s="69"/>
      <c r="N40" s="69"/>
      <c r="O40" s="191">
        <f>SUM(AA40:AF40)</f>
        <v>0</v>
      </c>
      <c r="P40" s="191">
        <f>SUM(AH40:AM40)</f>
        <v>0</v>
      </c>
      <c r="Q40" s="193">
        <f>D40+G40+J40</f>
        <v>0</v>
      </c>
      <c r="R40" s="194">
        <f>E40+H40+K40</f>
        <v>0</v>
      </c>
      <c r="S40" s="195">
        <f>Q40-R40</f>
        <v>0</v>
      </c>
      <c r="T40" s="165"/>
      <c r="U40" s="75"/>
      <c r="V40" s="32"/>
      <c r="AA40" s="51">
        <f>IF(C40="W",1,0)</f>
        <v>0</v>
      </c>
      <c r="AB40" s="52">
        <f>IF(C40="D",0.5,0)</f>
        <v>0</v>
      </c>
      <c r="AC40" s="52">
        <f>IF(F40="W",1,0)</f>
        <v>0</v>
      </c>
      <c r="AD40" s="52">
        <f>IF(F40="D",0.5,0)</f>
        <v>0</v>
      </c>
      <c r="AE40" s="52">
        <f>IF(I40="W",1,0)</f>
        <v>0</v>
      </c>
      <c r="AF40" s="53">
        <f>IF(I40="D",0.5,0)</f>
        <v>0</v>
      </c>
      <c r="AH40" s="42">
        <f>IF(C40="W",3,0)</f>
        <v>0</v>
      </c>
      <c r="AI40" s="43">
        <f>IF(C40="D",1,0)</f>
        <v>0</v>
      </c>
      <c r="AJ40" s="43">
        <f>IF(F40="W",3,0)</f>
        <v>0</v>
      </c>
      <c r="AK40" s="43">
        <f>IF(F40="D",1,0)</f>
        <v>0</v>
      </c>
      <c r="AL40" s="43">
        <f>IF(I40="W",3,0)</f>
        <v>0</v>
      </c>
      <c r="AM40" s="44">
        <f>IF(I40="D",1,0)</f>
        <v>0</v>
      </c>
    </row>
    <row r="41" spans="1:22" ht="33.75" customHeight="1" thickTop="1">
      <c r="A41" s="2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9"/>
      <c r="V41" s="29"/>
    </row>
    <row r="42" spans="1:22" ht="18" customHeight="1">
      <c r="A42" s="29"/>
      <c r="B42" s="222" t="s">
        <v>20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9"/>
      <c r="V42" s="29"/>
    </row>
    <row r="43" spans="1:22" ht="27" customHeight="1">
      <c r="A43" s="29"/>
      <c r="B43" s="222" t="s">
        <v>21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76"/>
      <c r="V43" s="29"/>
    </row>
    <row r="44" spans="1:22" ht="27" customHeight="1">
      <c r="A44" s="29"/>
      <c r="B44" s="221" t="s">
        <v>22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76"/>
      <c r="V44" s="29"/>
    </row>
    <row r="45" spans="1:22" ht="18" customHeight="1">
      <c r="A45" s="29"/>
      <c r="B45" s="221" t="s">
        <v>9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76"/>
      <c r="V45" s="29"/>
    </row>
    <row r="46" spans="1:22" ht="18" customHeight="1">
      <c r="A46" s="29"/>
      <c r="B46" s="206" t="s">
        <v>24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9"/>
      <c r="V46" s="29"/>
    </row>
    <row r="47" spans="1:22" ht="18" customHeight="1">
      <c r="A47" s="29"/>
      <c r="B47" s="206" t="s">
        <v>23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9"/>
      <c r="V47" s="29"/>
    </row>
    <row r="48" spans="1:22" ht="18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18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</sheetData>
  <sheetProtection selectLockedCells="1"/>
  <mergeCells count="62">
    <mergeCell ref="F25:G25"/>
    <mergeCell ref="F26:G26"/>
    <mergeCell ref="C14:H14"/>
    <mergeCell ref="F16:H16"/>
    <mergeCell ref="F7:G7"/>
    <mergeCell ref="F8:G8"/>
    <mergeCell ref="F9:G9"/>
    <mergeCell ref="F10:G10"/>
    <mergeCell ref="F11:G11"/>
    <mergeCell ref="F12:G12"/>
    <mergeCell ref="I12:K12"/>
    <mergeCell ref="M12:O12"/>
    <mergeCell ref="I9:K9"/>
    <mergeCell ref="M9:O9"/>
    <mergeCell ref="M10:O10"/>
    <mergeCell ref="I10:K10"/>
    <mergeCell ref="I7:K7"/>
    <mergeCell ref="M7:O7"/>
    <mergeCell ref="I8:K8"/>
    <mergeCell ref="M8:O8"/>
    <mergeCell ref="I11:K11"/>
    <mergeCell ref="M11:O11"/>
    <mergeCell ref="B45:T45"/>
    <mergeCell ref="I25:K25"/>
    <mergeCell ref="I26:K26"/>
    <mergeCell ref="M25:O25"/>
    <mergeCell ref="M26:O26"/>
    <mergeCell ref="M27:O27"/>
    <mergeCell ref="M28:O28"/>
    <mergeCell ref="M29:O29"/>
    <mergeCell ref="M30:O30"/>
    <mergeCell ref="I28:K28"/>
    <mergeCell ref="B44:T44"/>
    <mergeCell ref="I34:K34"/>
    <mergeCell ref="L34:N34"/>
    <mergeCell ref="S35:S36"/>
    <mergeCell ref="T35:T36"/>
    <mergeCell ref="C34:E34"/>
    <mergeCell ref="F34:H34"/>
    <mergeCell ref="B43:T43"/>
    <mergeCell ref="P35:P36"/>
    <mergeCell ref="B42:T42"/>
    <mergeCell ref="I16:K16"/>
    <mergeCell ref="P17:P18"/>
    <mergeCell ref="C32:H32"/>
    <mergeCell ref="I27:K27"/>
    <mergeCell ref="I29:K29"/>
    <mergeCell ref="I30:K30"/>
    <mergeCell ref="F27:G27"/>
    <mergeCell ref="F28:G28"/>
    <mergeCell ref="F29:G29"/>
    <mergeCell ref="F30:G30"/>
    <mergeCell ref="B46:T46"/>
    <mergeCell ref="B47:T47"/>
    <mergeCell ref="B3:T3"/>
    <mergeCell ref="B5:T5"/>
    <mergeCell ref="B6:T6"/>
    <mergeCell ref="L16:N16"/>
    <mergeCell ref="B24:T24"/>
    <mergeCell ref="S17:S18"/>
    <mergeCell ref="T17:T18"/>
    <mergeCell ref="C16:E16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AM90"/>
  <sheetViews>
    <sheetView showGridLines="0" showRowColHeaders="0" tabSelected="1" zoomScale="70" zoomScaleNormal="70" zoomScalePageLayoutView="0" workbookViewId="0" topLeftCell="A1">
      <selection activeCell="B21" sqref="B21"/>
    </sheetView>
  </sheetViews>
  <sheetFormatPr defaultColWidth="0" defaultRowHeight="12.75"/>
  <cols>
    <col min="1" max="1" width="4.57421875" style="0" customWidth="1"/>
    <col min="2" max="2" width="20.28125" style="0" customWidth="1"/>
    <col min="3" max="19" width="6.00390625" style="0" customWidth="1"/>
    <col min="20" max="20" width="6.421875" style="0" customWidth="1"/>
    <col min="21" max="21" width="3.00390625" style="0" customWidth="1"/>
    <col min="22" max="22" width="4.28125" style="0" customWidth="1"/>
    <col min="23" max="16384" width="4.28125" style="0" hidden="1" customWidth="1"/>
  </cols>
  <sheetData>
    <row r="1" spans="1:22" ht="4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41" customHeight="1" thickBot="1">
      <c r="A2" s="29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77"/>
      <c r="V2" s="29"/>
    </row>
    <row r="3" spans="1:22" s="19" customFormat="1" ht="42" customHeight="1" thickTop="1">
      <c r="A3" s="30"/>
      <c r="B3" s="207" t="s">
        <v>32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70"/>
      <c r="V3" s="30"/>
    </row>
    <row r="4" spans="1:22" ht="8.25" customHeight="1">
      <c r="A4" s="2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71"/>
      <c r="V4" s="29"/>
    </row>
    <row r="5" spans="1:22" ht="30.75" customHeight="1">
      <c r="A5" s="29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72"/>
      <c r="V5" s="29"/>
    </row>
    <row r="6" spans="1:22" ht="45" customHeight="1">
      <c r="A6" s="29"/>
      <c r="B6" s="209" t="str">
        <f>C14</f>
        <v>SENIOR GIRLS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71"/>
      <c r="V6" s="29"/>
    </row>
    <row r="7" spans="1:22" ht="15" customHeight="1">
      <c r="A7" s="29"/>
      <c r="D7" s="21" t="s">
        <v>15</v>
      </c>
      <c r="E7" s="22" t="s">
        <v>35</v>
      </c>
      <c r="F7" s="220" t="s">
        <v>13</v>
      </c>
      <c r="G7" s="220"/>
      <c r="H7" s="33"/>
      <c r="I7" s="219" t="str">
        <f>B19</f>
        <v>Frankston</v>
      </c>
      <c r="J7" s="219"/>
      <c r="K7" s="219"/>
      <c r="L7" s="196" t="s">
        <v>8</v>
      </c>
      <c r="M7" s="219" t="str">
        <f>B20</f>
        <v>MacRobertson</v>
      </c>
      <c r="N7" s="219"/>
      <c r="O7" s="219"/>
      <c r="P7" s="34"/>
      <c r="Q7" s="23"/>
      <c r="R7" s="24"/>
      <c r="S7" s="23"/>
      <c r="T7" s="25"/>
      <c r="U7" s="73"/>
      <c r="V7" s="29"/>
    </row>
    <row r="8" spans="1:22" ht="18" customHeight="1">
      <c r="A8" s="29"/>
      <c r="D8" s="26"/>
      <c r="E8" s="26"/>
      <c r="F8" s="220" t="s">
        <v>14</v>
      </c>
      <c r="G8" s="220"/>
      <c r="H8" s="33"/>
      <c r="I8" s="219" t="str">
        <f>B21</f>
        <v>Sandringham</v>
      </c>
      <c r="J8" s="219"/>
      <c r="K8" s="219"/>
      <c r="L8" s="196" t="s">
        <v>8</v>
      </c>
      <c r="M8" s="219" t="str">
        <f>B22</f>
        <v>Hallam</v>
      </c>
      <c r="N8" s="219"/>
      <c r="O8" s="219"/>
      <c r="P8" s="34"/>
      <c r="Q8" s="23"/>
      <c r="R8" s="24"/>
      <c r="S8" s="23"/>
      <c r="T8" s="25"/>
      <c r="U8" s="73"/>
      <c r="V8" s="29"/>
    </row>
    <row r="9" spans="1:22" ht="30" customHeight="1">
      <c r="A9" s="29"/>
      <c r="D9" s="21" t="s">
        <v>36</v>
      </c>
      <c r="E9" s="21" t="s">
        <v>37</v>
      </c>
      <c r="F9" s="220" t="s">
        <v>13</v>
      </c>
      <c r="G9" s="220"/>
      <c r="H9" s="33"/>
      <c r="I9" s="219" t="str">
        <f>B19</f>
        <v>Frankston</v>
      </c>
      <c r="J9" s="219"/>
      <c r="K9" s="219"/>
      <c r="L9" s="196" t="s">
        <v>8</v>
      </c>
      <c r="M9" s="219" t="str">
        <f>B22</f>
        <v>Hallam</v>
      </c>
      <c r="N9" s="219"/>
      <c r="O9" s="219"/>
      <c r="P9" s="34"/>
      <c r="Q9" s="23"/>
      <c r="R9" s="24"/>
      <c r="S9" s="23"/>
      <c r="T9" s="25"/>
      <c r="U9" s="73"/>
      <c r="V9" s="29"/>
    </row>
    <row r="10" spans="1:22" ht="18" customHeight="1">
      <c r="A10" s="29"/>
      <c r="D10" s="26"/>
      <c r="E10" s="26"/>
      <c r="F10" s="220" t="s">
        <v>14</v>
      </c>
      <c r="G10" s="220"/>
      <c r="H10" s="33"/>
      <c r="I10" s="219" t="str">
        <f>B21</f>
        <v>Sandringham</v>
      </c>
      <c r="J10" s="219"/>
      <c r="K10" s="219"/>
      <c r="L10" s="196" t="s">
        <v>8</v>
      </c>
      <c r="M10" s="219" t="str">
        <f>B20</f>
        <v>MacRobertson</v>
      </c>
      <c r="N10" s="219"/>
      <c r="O10" s="219"/>
      <c r="P10" s="34"/>
      <c r="Q10" s="23"/>
      <c r="R10" s="24"/>
      <c r="S10" s="23"/>
      <c r="T10" s="25"/>
      <c r="U10" s="73"/>
      <c r="V10" s="29"/>
    </row>
    <row r="11" spans="1:22" ht="30" customHeight="1">
      <c r="A11" s="29"/>
      <c r="D11" s="21" t="s">
        <v>38</v>
      </c>
      <c r="E11" s="22" t="s">
        <v>25</v>
      </c>
      <c r="F11" s="220" t="s">
        <v>13</v>
      </c>
      <c r="G11" s="220"/>
      <c r="H11" s="33"/>
      <c r="I11" s="219" t="str">
        <f>B19</f>
        <v>Frankston</v>
      </c>
      <c r="J11" s="219"/>
      <c r="K11" s="219"/>
      <c r="L11" s="196" t="s">
        <v>8</v>
      </c>
      <c r="M11" s="219" t="str">
        <f>B21</f>
        <v>Sandringham</v>
      </c>
      <c r="N11" s="219"/>
      <c r="O11" s="219"/>
      <c r="P11" s="34"/>
      <c r="Q11" s="23"/>
      <c r="R11" s="24"/>
      <c r="S11" s="23"/>
      <c r="T11" s="25"/>
      <c r="U11" s="73"/>
      <c r="V11" s="29"/>
    </row>
    <row r="12" spans="1:22" ht="18" customHeight="1">
      <c r="A12" s="29"/>
      <c r="D12" s="27"/>
      <c r="E12" s="27"/>
      <c r="F12" s="220" t="s">
        <v>14</v>
      </c>
      <c r="G12" s="220"/>
      <c r="H12" s="33"/>
      <c r="I12" s="219" t="str">
        <f>B20</f>
        <v>MacRobertson</v>
      </c>
      <c r="J12" s="219"/>
      <c r="K12" s="219"/>
      <c r="L12" s="196" t="s">
        <v>8</v>
      </c>
      <c r="M12" s="219" t="str">
        <f>B22</f>
        <v>Hallam</v>
      </c>
      <c r="N12" s="219"/>
      <c r="O12" s="219"/>
      <c r="P12" s="34"/>
      <c r="Q12" s="23"/>
      <c r="R12" s="24"/>
      <c r="S12" s="23"/>
      <c r="T12" s="25"/>
      <c r="U12" s="73"/>
      <c r="V12" s="29"/>
    </row>
    <row r="13" spans="1:22" ht="39.75" customHeight="1">
      <c r="A13" s="29"/>
      <c r="U13" s="29"/>
      <c r="V13" s="29"/>
    </row>
    <row r="14" spans="1:22" ht="20.25" customHeight="1">
      <c r="A14" s="29"/>
      <c r="C14" s="218" t="s">
        <v>26</v>
      </c>
      <c r="D14" s="218"/>
      <c r="E14" s="218"/>
      <c r="F14" s="218"/>
      <c r="G14" s="218"/>
      <c r="H14" s="218"/>
      <c r="U14" s="29"/>
      <c r="V14" s="29"/>
    </row>
    <row r="15" spans="1:22" ht="9" customHeight="1" thickBot="1">
      <c r="A15" s="29"/>
      <c r="B15" s="1"/>
      <c r="U15" s="29"/>
      <c r="V15" s="29"/>
    </row>
    <row r="16" spans="1:22" ht="16.5" customHeight="1" thickBot="1" thickTop="1">
      <c r="A16" s="29"/>
      <c r="C16" s="210" t="str">
        <f>"vs "&amp;B19</f>
        <v>vs Frankston</v>
      </c>
      <c r="D16" s="211"/>
      <c r="E16" s="212"/>
      <c r="F16" s="210" t="str">
        <f>"vs "&amp;B20</f>
        <v>vs MacRobertson</v>
      </c>
      <c r="G16" s="211"/>
      <c r="H16" s="212"/>
      <c r="I16" s="215" t="str">
        <f>"vs "&amp;B21</f>
        <v>vs Sandringham</v>
      </c>
      <c r="J16" s="216"/>
      <c r="K16" s="217"/>
      <c r="L16" s="210" t="str">
        <f>"vs "&amp;B22</f>
        <v>vs Hallam</v>
      </c>
      <c r="M16" s="211"/>
      <c r="N16" s="212"/>
      <c r="U16" s="29"/>
      <c r="V16" s="29"/>
    </row>
    <row r="17" spans="1:25" s="2" customFormat="1" ht="12" customHeight="1" thickTop="1">
      <c r="A17" s="31"/>
      <c r="C17" s="8" t="s">
        <v>0</v>
      </c>
      <c r="D17" s="9" t="s">
        <v>17</v>
      </c>
      <c r="E17" s="9" t="s">
        <v>17</v>
      </c>
      <c r="F17" s="8" t="s">
        <v>0</v>
      </c>
      <c r="G17" s="9" t="s">
        <v>17</v>
      </c>
      <c r="H17" s="9" t="s">
        <v>17</v>
      </c>
      <c r="I17" s="8" t="s">
        <v>0</v>
      </c>
      <c r="J17" s="9" t="s">
        <v>17</v>
      </c>
      <c r="K17" s="9" t="s">
        <v>17</v>
      </c>
      <c r="L17" s="8" t="s">
        <v>0</v>
      </c>
      <c r="M17" s="9" t="s">
        <v>17</v>
      </c>
      <c r="N17" s="9" t="s">
        <v>17</v>
      </c>
      <c r="O17" s="54" t="s">
        <v>0</v>
      </c>
      <c r="P17" s="213" t="s">
        <v>10</v>
      </c>
      <c r="Q17" s="9" t="s">
        <v>17</v>
      </c>
      <c r="R17" s="56" t="s">
        <v>17</v>
      </c>
      <c r="S17" s="213" t="s">
        <v>18</v>
      </c>
      <c r="T17" s="213" t="s">
        <v>5</v>
      </c>
      <c r="U17" s="74"/>
      <c r="V17" s="31"/>
      <c r="X17" s="4" t="s">
        <v>7</v>
      </c>
      <c r="Y17" s="5" t="s">
        <v>7</v>
      </c>
    </row>
    <row r="18" spans="1:25" s="2" customFormat="1" ht="12" customHeight="1" thickBot="1">
      <c r="A18" s="31"/>
      <c r="C18" s="10" t="s">
        <v>1</v>
      </c>
      <c r="D18" s="11" t="s">
        <v>2</v>
      </c>
      <c r="E18" s="11" t="s">
        <v>3</v>
      </c>
      <c r="F18" s="10" t="s">
        <v>1</v>
      </c>
      <c r="G18" s="11" t="s">
        <v>2</v>
      </c>
      <c r="H18" s="12" t="s">
        <v>3</v>
      </c>
      <c r="I18" s="11" t="s">
        <v>1</v>
      </c>
      <c r="J18" s="11" t="s">
        <v>2</v>
      </c>
      <c r="K18" s="11" t="s">
        <v>3</v>
      </c>
      <c r="L18" s="10" t="s">
        <v>1</v>
      </c>
      <c r="M18" s="11" t="s">
        <v>2</v>
      </c>
      <c r="N18" s="12" t="s">
        <v>3</v>
      </c>
      <c r="O18" s="55" t="s">
        <v>1</v>
      </c>
      <c r="P18" s="214"/>
      <c r="Q18" s="11" t="s">
        <v>2</v>
      </c>
      <c r="R18" s="55" t="s">
        <v>3</v>
      </c>
      <c r="S18" s="214"/>
      <c r="T18" s="214"/>
      <c r="U18" s="74"/>
      <c r="V18" s="31"/>
      <c r="X18" s="6" t="s">
        <v>4</v>
      </c>
      <c r="Y18" s="7" t="s">
        <v>6</v>
      </c>
    </row>
    <row r="19" spans="1:39" s="3" customFormat="1" ht="18" customHeight="1" thickBot="1" thickTop="1">
      <c r="A19" s="32"/>
      <c r="B19" s="200" t="s">
        <v>44</v>
      </c>
      <c r="C19" s="60"/>
      <c r="D19" s="61"/>
      <c r="E19" s="61"/>
      <c r="F19" s="78">
        <f>IF(G19="","",LOOKUP(G19-H19,$X$21:$Y$25))</f>
      </c>
      <c r="G19" s="62"/>
      <c r="H19" s="59"/>
      <c r="I19" s="63">
        <f>IF(J19="","",LOOKUP(J19-K19,$X$21:$Y$25))</f>
      </c>
      <c r="J19" s="57"/>
      <c r="K19" s="58"/>
      <c r="L19" s="63">
        <f>IF(M19="","",LOOKUP(M19-N19,$X$21:$Y$25))</f>
      </c>
      <c r="M19" s="57"/>
      <c r="N19" s="58"/>
      <c r="O19" s="178">
        <f>SUM(AA19:AF19)</f>
        <v>0</v>
      </c>
      <c r="P19" s="178">
        <f>SUM(AH19:AM19)</f>
        <v>0</v>
      </c>
      <c r="Q19" s="168">
        <f>G19+J19+M19</f>
        <v>0</v>
      </c>
      <c r="R19" s="169">
        <f>H19+K19+N19</f>
        <v>0</v>
      </c>
      <c r="S19" s="170">
        <f>Q19-R19</f>
        <v>0</v>
      </c>
      <c r="T19" s="163"/>
      <c r="U19" s="75"/>
      <c r="V19" s="32"/>
      <c r="X19" s="17" t="s">
        <v>6</v>
      </c>
      <c r="Y19" s="18" t="s">
        <v>4</v>
      </c>
      <c r="AA19" s="45">
        <f>IF(F19="W",1,0)</f>
        <v>0</v>
      </c>
      <c r="AB19" s="46">
        <f>IF(F19="D",0.5,0)</f>
        <v>0</v>
      </c>
      <c r="AC19" s="46">
        <f>IF(I19="W",1,0)</f>
        <v>0</v>
      </c>
      <c r="AD19" s="46">
        <f>IF(I19="D",0.5,0)</f>
        <v>0</v>
      </c>
      <c r="AE19" s="46">
        <f>IF(L19="W",1,0)</f>
        <v>0</v>
      </c>
      <c r="AF19" s="47">
        <f>IF(L19="D",0.5,0)</f>
        <v>0</v>
      </c>
      <c r="AH19" s="36">
        <f>IF(F19="W",3,0)</f>
        <v>0</v>
      </c>
      <c r="AI19" s="37">
        <f>IF(F19="D",1,0)</f>
        <v>0</v>
      </c>
      <c r="AJ19" s="37">
        <f>IF(I19="W",3,0)</f>
        <v>0</v>
      </c>
      <c r="AK19" s="37">
        <f>IF(I19="D",1,0)</f>
        <v>0</v>
      </c>
      <c r="AL19" s="37">
        <f>IF(L19="W",3,0)</f>
        <v>0</v>
      </c>
      <c r="AM19" s="38">
        <f>IF(L19="D",1,0)</f>
        <v>0</v>
      </c>
    </row>
    <row r="20" spans="1:39" s="3" customFormat="1" ht="18" customHeight="1" thickBot="1" thickTop="1">
      <c r="A20" s="32"/>
      <c r="B20" s="201" t="s">
        <v>53</v>
      </c>
      <c r="C20" s="64">
        <f>IF(F19="","",LOOKUP(F19,$X$17:$Y$19))</f>
      </c>
      <c r="D20" s="13">
        <f>H19</f>
        <v>0</v>
      </c>
      <c r="E20" s="14">
        <f>G19</f>
        <v>0</v>
      </c>
      <c r="F20" s="79"/>
      <c r="G20" s="65"/>
      <c r="H20" s="65"/>
      <c r="I20" s="66">
        <f>IF(J20="","",LOOKUP(J20-K20,$X$21:$Y$25))</f>
      </c>
      <c r="J20" s="58"/>
      <c r="K20" s="59"/>
      <c r="L20" s="66">
        <f>IF(M20="","",LOOKUP(M20-N20,$X$21:$Y$25))</f>
      </c>
      <c r="M20" s="59"/>
      <c r="N20" s="59"/>
      <c r="O20" s="179">
        <f>SUM(AA20:AF20)</f>
        <v>0</v>
      </c>
      <c r="P20" s="179">
        <f>SUM(AH20:AM20)</f>
        <v>0</v>
      </c>
      <c r="Q20" s="172">
        <f>D20+J20+M20</f>
        <v>0</v>
      </c>
      <c r="R20" s="173">
        <f>E20+K20+N20</f>
        <v>0</v>
      </c>
      <c r="S20" s="174">
        <f>Q20-R20</f>
        <v>0</v>
      </c>
      <c r="T20" s="164"/>
      <c r="U20" s="75"/>
      <c r="V20" s="32"/>
      <c r="AA20" s="48">
        <f>IF(C20="W",1,0)</f>
        <v>0</v>
      </c>
      <c r="AB20" s="49">
        <f>IF(C20="D",0.5,0)</f>
        <v>0</v>
      </c>
      <c r="AC20" s="49">
        <f>IF(I20="W",1,0)</f>
        <v>0</v>
      </c>
      <c r="AD20" s="49">
        <f>IF(I20="D",0.5,0)</f>
        <v>0</v>
      </c>
      <c r="AE20" s="49">
        <f>IF(L20="W",1,0)</f>
        <v>0</v>
      </c>
      <c r="AF20" s="50">
        <f>IF(L20="D",0.5,0)</f>
        <v>0</v>
      </c>
      <c r="AH20" s="39">
        <f>IF(C20="W",3,0)</f>
        <v>0</v>
      </c>
      <c r="AI20" s="40">
        <f>IF(C20="D",1,0)</f>
        <v>0</v>
      </c>
      <c r="AJ20" s="40">
        <f>IF(I20="W",3,0)</f>
        <v>0</v>
      </c>
      <c r="AK20" s="40">
        <f>IF(I20="D",1,0)</f>
        <v>0</v>
      </c>
      <c r="AL20" s="40">
        <f>IF(L20="W",3,0)</f>
        <v>0</v>
      </c>
      <c r="AM20" s="41">
        <f>IF(L20="D",1,0)</f>
        <v>0</v>
      </c>
    </row>
    <row r="21" spans="1:39" s="3" customFormat="1" ht="18" customHeight="1" thickTop="1">
      <c r="A21" s="32"/>
      <c r="B21" s="201" t="s">
        <v>54</v>
      </c>
      <c r="C21" s="64">
        <f>IF(I19="","",LOOKUP(I19,$X$17:$Y$19))</f>
      </c>
      <c r="D21" s="13">
        <f>K19</f>
        <v>0</v>
      </c>
      <c r="E21" s="14">
        <f>J19</f>
        <v>0</v>
      </c>
      <c r="F21" s="80">
        <f>IF(I20="","",LOOKUP(I20,$X$17:$Y$19))</f>
      </c>
      <c r="G21" s="14">
        <f>K20</f>
        <v>0</v>
      </c>
      <c r="H21" s="13">
        <f>J20</f>
        <v>0</v>
      </c>
      <c r="I21" s="67"/>
      <c r="J21" s="65"/>
      <c r="K21" s="65"/>
      <c r="L21" s="66">
        <f>IF(M21="","",LOOKUP(M21-N21,$X$21:$Y$25))</f>
      </c>
      <c r="M21" s="59"/>
      <c r="N21" s="59"/>
      <c r="O21" s="179">
        <f>SUM(AA21:AF21)</f>
        <v>0</v>
      </c>
      <c r="P21" s="179">
        <f>SUM(AH21:AM21)</f>
        <v>0</v>
      </c>
      <c r="Q21" s="172">
        <f>D21+G21+M21</f>
        <v>0</v>
      </c>
      <c r="R21" s="173">
        <f>E21+H21+N21</f>
        <v>0</v>
      </c>
      <c r="S21" s="174">
        <f>Q21-R21</f>
        <v>0</v>
      </c>
      <c r="T21" s="164"/>
      <c r="U21" s="75"/>
      <c r="V21" s="32"/>
      <c r="X21" s="82">
        <v>-30</v>
      </c>
      <c r="Y21" s="83" t="s">
        <v>4</v>
      </c>
      <c r="AA21" s="48">
        <f>IF(C21="W",1,0)</f>
        <v>0</v>
      </c>
      <c r="AB21" s="49">
        <f>IF(C21="D",0.5,0)</f>
        <v>0</v>
      </c>
      <c r="AC21" s="49">
        <f>IF(F21="W",1,0)</f>
        <v>0</v>
      </c>
      <c r="AD21" s="49">
        <f>IF(F21="D",0.5,0)</f>
        <v>0</v>
      </c>
      <c r="AE21" s="49">
        <f>IF(L21="W",1,0)</f>
        <v>0</v>
      </c>
      <c r="AF21" s="50">
        <f>IF(L21="D",0.5,0)</f>
        <v>0</v>
      </c>
      <c r="AH21" s="39">
        <f>IF(C21="W",3,0)</f>
        <v>0</v>
      </c>
      <c r="AI21" s="40">
        <f>IF(C21="D",1,0)</f>
        <v>0</v>
      </c>
      <c r="AJ21" s="40">
        <f>IF(F21="W",3,0)</f>
        <v>0</v>
      </c>
      <c r="AK21" s="40">
        <f>IF(F21="D",1,0)</f>
        <v>0</v>
      </c>
      <c r="AL21" s="40">
        <f>IF(L21="W",3,0)</f>
        <v>0</v>
      </c>
      <c r="AM21" s="41">
        <f>IF(L21="D",1,0)</f>
        <v>0</v>
      </c>
    </row>
    <row r="22" spans="1:39" s="3" customFormat="1" ht="18" customHeight="1" thickBot="1">
      <c r="A22" s="32"/>
      <c r="B22" s="202" t="s">
        <v>52</v>
      </c>
      <c r="C22" s="68">
        <f>IF(L19="","",LOOKUP(L19,$X$17:$Y$19))</f>
      </c>
      <c r="D22" s="88">
        <f>N19</f>
        <v>0</v>
      </c>
      <c r="E22" s="15">
        <f>M19</f>
        <v>0</v>
      </c>
      <c r="F22" s="81">
        <f>IF(L20="","",LOOKUP(L20,$X$17:$Y$19))</f>
      </c>
      <c r="G22" s="16">
        <f>N20</f>
        <v>0</v>
      </c>
      <c r="H22" s="16">
        <f>M20</f>
        <v>0</v>
      </c>
      <c r="I22" s="68">
        <f>IF(L21="","",LOOKUP(L21,$X$17:$Y$19))</f>
      </c>
      <c r="J22" s="15">
        <f>N21</f>
        <v>0</v>
      </c>
      <c r="K22" s="15">
        <f>M21</f>
        <v>0</v>
      </c>
      <c r="L22" s="69"/>
      <c r="M22" s="69"/>
      <c r="N22" s="69"/>
      <c r="O22" s="180">
        <f>SUM(AA22:AF22)</f>
        <v>0</v>
      </c>
      <c r="P22" s="180">
        <f>SUM(AH22:AM22)</f>
        <v>0</v>
      </c>
      <c r="Q22" s="175">
        <f>D22+G22+J22</f>
        <v>0</v>
      </c>
      <c r="R22" s="176">
        <f>E22+H22+K22</f>
        <v>0</v>
      </c>
      <c r="S22" s="177">
        <f>Q22-R22</f>
        <v>0</v>
      </c>
      <c r="T22" s="165"/>
      <c r="U22" s="75"/>
      <c r="V22" s="32"/>
      <c r="X22" s="84">
        <v>-1</v>
      </c>
      <c r="Y22" s="85" t="s">
        <v>4</v>
      </c>
      <c r="AA22" s="51">
        <f>IF(C22="W",1,0)</f>
        <v>0</v>
      </c>
      <c r="AB22" s="52">
        <f>IF(C22="D",0.5,0)</f>
        <v>0</v>
      </c>
      <c r="AC22" s="52">
        <f>IF(F22="W",1,0)</f>
        <v>0</v>
      </c>
      <c r="AD22" s="52">
        <f>IF(F22="D",0.5,0)</f>
        <v>0</v>
      </c>
      <c r="AE22" s="52">
        <f>IF(I22="W",1,0)</f>
        <v>0</v>
      </c>
      <c r="AF22" s="53">
        <f>IF(I22="D",0.5,0)</f>
        <v>0</v>
      </c>
      <c r="AH22" s="42">
        <f>IF(C22="W",3,0)</f>
        <v>0</v>
      </c>
      <c r="AI22" s="43">
        <f>IF(C22="D",1,0)</f>
        <v>0</v>
      </c>
      <c r="AJ22" s="43">
        <f>IF(F22="W",3,0)</f>
        <v>0</v>
      </c>
      <c r="AK22" s="43">
        <f>IF(F22="D",1,0)</f>
        <v>0</v>
      </c>
      <c r="AL22" s="43">
        <f>IF(I22="W",3,0)</f>
        <v>0</v>
      </c>
      <c r="AM22" s="44">
        <f>IF(I22="D",1,0)</f>
        <v>0</v>
      </c>
    </row>
    <row r="23" spans="1:25" ht="30.75" customHeight="1" thickTop="1">
      <c r="A23" s="29"/>
      <c r="Q23" s="3"/>
      <c r="R23" s="3"/>
      <c r="S23" s="3"/>
      <c r="U23" s="29"/>
      <c r="V23" s="29"/>
      <c r="X23" s="84">
        <v>0</v>
      </c>
      <c r="Y23" s="85" t="s">
        <v>7</v>
      </c>
    </row>
    <row r="24" spans="1:25" ht="45" customHeight="1">
      <c r="A24" s="29"/>
      <c r="B24" s="209" t="str">
        <f>C32</f>
        <v>INTERMEDIATE GIRLS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71"/>
      <c r="V24" s="29"/>
      <c r="X24" s="84">
        <v>1</v>
      </c>
      <c r="Y24" s="85" t="s">
        <v>6</v>
      </c>
    </row>
    <row r="25" spans="1:25" ht="15" customHeight="1" thickBot="1">
      <c r="A25" s="29"/>
      <c r="D25" s="21" t="s">
        <v>39</v>
      </c>
      <c r="E25" s="22" t="s">
        <v>40</v>
      </c>
      <c r="F25" s="220" t="s">
        <v>13</v>
      </c>
      <c r="G25" s="220"/>
      <c r="H25" s="33"/>
      <c r="I25" s="219" t="str">
        <f>B37</f>
        <v>Frankston</v>
      </c>
      <c r="J25" s="219"/>
      <c r="K25" s="219"/>
      <c r="L25" s="196" t="s">
        <v>8</v>
      </c>
      <c r="M25" s="219" t="str">
        <f>B38</f>
        <v>Mentone</v>
      </c>
      <c r="N25" s="219"/>
      <c r="O25" s="219"/>
      <c r="P25" s="34"/>
      <c r="Q25" s="23"/>
      <c r="R25" s="24"/>
      <c r="S25" s="23"/>
      <c r="T25" s="25"/>
      <c r="U25" s="73"/>
      <c r="V25" s="29"/>
      <c r="X25" s="86">
        <v>30</v>
      </c>
      <c r="Y25" s="87" t="s">
        <v>6</v>
      </c>
    </row>
    <row r="26" spans="1:22" ht="18" customHeight="1" thickTop="1">
      <c r="A26" s="29"/>
      <c r="D26" s="26"/>
      <c r="E26" s="26"/>
      <c r="F26" s="220" t="s">
        <v>14</v>
      </c>
      <c r="G26" s="220"/>
      <c r="H26" s="33"/>
      <c r="I26" s="219" t="str">
        <f>B39</f>
        <v>McKinnon</v>
      </c>
      <c r="J26" s="219"/>
      <c r="K26" s="219"/>
      <c r="L26" s="196" t="s">
        <v>8</v>
      </c>
      <c r="M26" s="219" t="str">
        <f>B40</f>
        <v>Casey Grammar</v>
      </c>
      <c r="N26" s="219"/>
      <c r="O26" s="219"/>
      <c r="P26" s="34"/>
      <c r="Q26" s="23"/>
      <c r="R26" s="24"/>
      <c r="S26" s="23"/>
      <c r="T26" s="25"/>
      <c r="U26" s="73"/>
      <c r="V26" s="29"/>
    </row>
    <row r="27" spans="1:22" ht="30" customHeight="1">
      <c r="A27" s="29"/>
      <c r="D27" s="21" t="s">
        <v>41</v>
      </c>
      <c r="E27" s="21" t="s">
        <v>42</v>
      </c>
      <c r="F27" s="220" t="s">
        <v>13</v>
      </c>
      <c r="G27" s="220"/>
      <c r="H27" s="33"/>
      <c r="I27" s="219" t="str">
        <f>B37</f>
        <v>Frankston</v>
      </c>
      <c r="J27" s="219"/>
      <c r="K27" s="219"/>
      <c r="L27" s="196" t="s">
        <v>8</v>
      </c>
      <c r="M27" s="219" t="str">
        <f>B40</f>
        <v>Casey Grammar</v>
      </c>
      <c r="N27" s="219"/>
      <c r="O27" s="219"/>
      <c r="P27" s="34"/>
      <c r="Q27" s="23"/>
      <c r="R27" s="24"/>
      <c r="S27" s="23"/>
      <c r="T27" s="25"/>
      <c r="U27" s="73"/>
      <c r="V27" s="29"/>
    </row>
    <row r="28" spans="1:22" ht="18" customHeight="1">
      <c r="A28" s="29"/>
      <c r="D28" s="26"/>
      <c r="E28" s="26"/>
      <c r="F28" s="220" t="s">
        <v>14</v>
      </c>
      <c r="G28" s="220"/>
      <c r="H28" s="33"/>
      <c r="I28" s="219" t="str">
        <f>B39</f>
        <v>McKinnon</v>
      </c>
      <c r="J28" s="219"/>
      <c r="K28" s="219"/>
      <c r="L28" s="196" t="s">
        <v>8</v>
      </c>
      <c r="M28" s="219" t="str">
        <f>B38</f>
        <v>Mentone</v>
      </c>
      <c r="N28" s="219"/>
      <c r="O28" s="219"/>
      <c r="P28" s="34"/>
      <c r="Q28" s="23"/>
      <c r="R28" s="24"/>
      <c r="S28" s="23"/>
      <c r="T28" s="25"/>
      <c r="U28" s="73"/>
      <c r="V28" s="29"/>
    </row>
    <row r="29" spans="1:22" ht="30" customHeight="1">
      <c r="A29" s="29"/>
      <c r="D29" s="21" t="s">
        <v>16</v>
      </c>
      <c r="E29" s="22" t="s">
        <v>43</v>
      </c>
      <c r="F29" s="220" t="s">
        <v>13</v>
      </c>
      <c r="G29" s="220"/>
      <c r="H29" s="33"/>
      <c r="I29" s="219" t="str">
        <f>B37</f>
        <v>Frankston</v>
      </c>
      <c r="J29" s="219"/>
      <c r="K29" s="219"/>
      <c r="L29" s="196" t="s">
        <v>8</v>
      </c>
      <c r="M29" s="219" t="str">
        <f>B39</f>
        <v>McKinnon</v>
      </c>
      <c r="N29" s="219"/>
      <c r="O29" s="219"/>
      <c r="P29" s="34"/>
      <c r="Q29" s="23"/>
      <c r="R29" s="24"/>
      <c r="S29" s="23"/>
      <c r="T29" s="25"/>
      <c r="U29" s="73"/>
      <c r="V29" s="29"/>
    </row>
    <row r="30" spans="1:22" ht="18" customHeight="1">
      <c r="A30" s="29"/>
      <c r="D30" s="27"/>
      <c r="E30" s="27"/>
      <c r="F30" s="220" t="s">
        <v>14</v>
      </c>
      <c r="G30" s="220"/>
      <c r="H30" s="33"/>
      <c r="I30" s="219" t="str">
        <f>B38</f>
        <v>Mentone</v>
      </c>
      <c r="J30" s="219"/>
      <c r="K30" s="219"/>
      <c r="L30" s="196" t="s">
        <v>8</v>
      </c>
      <c r="M30" s="219" t="str">
        <f>B40</f>
        <v>Casey Grammar</v>
      </c>
      <c r="N30" s="219"/>
      <c r="O30" s="219"/>
      <c r="P30" s="34"/>
      <c r="Q30" s="23"/>
      <c r="R30" s="24"/>
      <c r="S30" s="23"/>
      <c r="T30" s="25"/>
      <c r="U30" s="73"/>
      <c r="V30" s="29"/>
    </row>
    <row r="31" spans="1:22" ht="39.75" customHeight="1">
      <c r="A31" s="29"/>
      <c r="U31" s="29"/>
      <c r="V31" s="29"/>
    </row>
    <row r="32" spans="1:22" ht="20.25" customHeight="1">
      <c r="A32" s="29"/>
      <c r="C32" s="218" t="s">
        <v>27</v>
      </c>
      <c r="D32" s="218"/>
      <c r="E32" s="218"/>
      <c r="F32" s="218"/>
      <c r="G32" s="218"/>
      <c r="H32" s="218"/>
      <c r="U32" s="29"/>
      <c r="V32" s="29"/>
    </row>
    <row r="33" spans="1:22" ht="9" customHeight="1" thickBot="1">
      <c r="A33" s="29"/>
      <c r="B33" s="1"/>
      <c r="U33" s="29"/>
      <c r="V33" s="29"/>
    </row>
    <row r="34" spans="1:22" ht="16.5" customHeight="1" thickBot="1" thickTop="1">
      <c r="A34" s="29"/>
      <c r="C34" s="210" t="str">
        <f>"vs "&amp;B37</f>
        <v>vs Frankston</v>
      </c>
      <c r="D34" s="211"/>
      <c r="E34" s="212"/>
      <c r="F34" s="210" t="str">
        <f>"vs "&amp;B38</f>
        <v>vs Mentone</v>
      </c>
      <c r="G34" s="211"/>
      <c r="H34" s="212"/>
      <c r="I34" s="215" t="str">
        <f>"vs "&amp;B39</f>
        <v>vs McKinnon</v>
      </c>
      <c r="J34" s="216"/>
      <c r="K34" s="217"/>
      <c r="L34" s="215" t="str">
        <f>"vs "&amp;B40</f>
        <v>vs Casey Grammar</v>
      </c>
      <c r="M34" s="216"/>
      <c r="N34" s="217"/>
      <c r="U34" s="29"/>
      <c r="V34" s="29"/>
    </row>
    <row r="35" spans="1:25" s="2" customFormat="1" ht="12" customHeight="1" thickTop="1">
      <c r="A35" s="31"/>
      <c r="C35" s="8" t="s">
        <v>0</v>
      </c>
      <c r="D35" s="9" t="s">
        <v>17</v>
      </c>
      <c r="E35" s="9" t="s">
        <v>17</v>
      </c>
      <c r="F35" s="8" t="s">
        <v>0</v>
      </c>
      <c r="G35" s="9" t="s">
        <v>17</v>
      </c>
      <c r="H35" s="9" t="s">
        <v>17</v>
      </c>
      <c r="I35" s="8" t="s">
        <v>0</v>
      </c>
      <c r="J35" s="9" t="s">
        <v>17</v>
      </c>
      <c r="K35" s="9" t="s">
        <v>17</v>
      </c>
      <c r="L35" s="8" t="s">
        <v>0</v>
      </c>
      <c r="M35" s="9" t="s">
        <v>17</v>
      </c>
      <c r="N35" s="9" t="s">
        <v>17</v>
      </c>
      <c r="O35" s="54" t="s">
        <v>0</v>
      </c>
      <c r="P35" s="213" t="s">
        <v>10</v>
      </c>
      <c r="Q35" s="9" t="s">
        <v>17</v>
      </c>
      <c r="R35" s="56" t="s">
        <v>17</v>
      </c>
      <c r="S35" s="213" t="s">
        <v>18</v>
      </c>
      <c r="T35" s="213" t="s">
        <v>5</v>
      </c>
      <c r="U35" s="74"/>
      <c r="V35" s="31"/>
      <c r="X35" s="4" t="s">
        <v>7</v>
      </c>
      <c r="Y35" s="5" t="s">
        <v>7</v>
      </c>
    </row>
    <row r="36" spans="1:25" s="2" customFormat="1" ht="12" customHeight="1" thickBot="1">
      <c r="A36" s="31"/>
      <c r="C36" s="10" t="s">
        <v>1</v>
      </c>
      <c r="D36" s="11" t="s">
        <v>2</v>
      </c>
      <c r="E36" s="11" t="s">
        <v>3</v>
      </c>
      <c r="F36" s="10" t="s">
        <v>1</v>
      </c>
      <c r="G36" s="11" t="s">
        <v>2</v>
      </c>
      <c r="H36" s="12" t="s">
        <v>3</v>
      </c>
      <c r="I36" s="11" t="s">
        <v>1</v>
      </c>
      <c r="J36" s="11" t="s">
        <v>2</v>
      </c>
      <c r="K36" s="11" t="s">
        <v>3</v>
      </c>
      <c r="L36" s="10" t="s">
        <v>1</v>
      </c>
      <c r="M36" s="11" t="s">
        <v>2</v>
      </c>
      <c r="N36" s="12" t="s">
        <v>3</v>
      </c>
      <c r="O36" s="55" t="s">
        <v>1</v>
      </c>
      <c r="P36" s="214"/>
      <c r="Q36" s="11" t="s">
        <v>2</v>
      </c>
      <c r="R36" s="55" t="s">
        <v>3</v>
      </c>
      <c r="S36" s="214"/>
      <c r="T36" s="214"/>
      <c r="U36" s="74"/>
      <c r="V36" s="31"/>
      <c r="X36" s="6" t="s">
        <v>4</v>
      </c>
      <c r="Y36" s="7" t="s">
        <v>6</v>
      </c>
    </row>
    <row r="37" spans="1:39" s="3" customFormat="1" ht="18" customHeight="1" thickBot="1" thickTop="1">
      <c r="A37" s="32"/>
      <c r="B37" s="200" t="s">
        <v>44</v>
      </c>
      <c r="C37" s="60"/>
      <c r="D37" s="61"/>
      <c r="E37" s="61"/>
      <c r="F37" s="78">
        <f>IF(G37="","",LOOKUP(G37-H37,$X$21:$Y$25))</f>
      </c>
      <c r="G37" s="62"/>
      <c r="H37" s="59"/>
      <c r="I37" s="63">
        <f>IF(J37="","",LOOKUP(J37-K37,$X$21:$Y$25))</f>
      </c>
      <c r="J37" s="57"/>
      <c r="K37" s="58"/>
      <c r="L37" s="63">
        <f>IF(M37="","",LOOKUP(M37-N37,$X$21:$Y$25))</f>
      </c>
      <c r="M37" s="57"/>
      <c r="N37" s="58"/>
      <c r="O37" s="178">
        <f>SUM(AA37:AF37)</f>
        <v>0</v>
      </c>
      <c r="P37" s="167">
        <f>SUM(AH37:AM37)</f>
        <v>0</v>
      </c>
      <c r="Q37" s="168">
        <f>G37+J37+M37</f>
        <v>0</v>
      </c>
      <c r="R37" s="169">
        <f>H37+K37+N37</f>
        <v>0</v>
      </c>
      <c r="S37" s="170">
        <f>Q37-R37</f>
        <v>0</v>
      </c>
      <c r="T37" s="160"/>
      <c r="U37" s="75"/>
      <c r="V37" s="32"/>
      <c r="X37" s="17" t="s">
        <v>6</v>
      </c>
      <c r="Y37" s="18" t="s">
        <v>4</v>
      </c>
      <c r="AA37" s="45">
        <f>IF(F37="W",1,0)</f>
        <v>0</v>
      </c>
      <c r="AB37" s="46">
        <f>IF(F37="D",0.5,0)</f>
        <v>0</v>
      </c>
      <c r="AC37" s="46">
        <f>IF(I37="W",1,0)</f>
        <v>0</v>
      </c>
      <c r="AD37" s="46">
        <f>IF(I37="D",0.5,0)</f>
        <v>0</v>
      </c>
      <c r="AE37" s="46">
        <f>IF(L37="W",1,0)</f>
        <v>0</v>
      </c>
      <c r="AF37" s="47">
        <f>IF(L37="D",0.5,0)</f>
        <v>0</v>
      </c>
      <c r="AH37" s="36">
        <f>IF(F37="W",3,0)</f>
        <v>0</v>
      </c>
      <c r="AI37" s="37">
        <f>IF(F37="D",1,0)</f>
        <v>0</v>
      </c>
      <c r="AJ37" s="37">
        <f>IF(I37="W",3,0)</f>
        <v>0</v>
      </c>
      <c r="AK37" s="37">
        <f>IF(I37="D",1,0)</f>
        <v>0</v>
      </c>
      <c r="AL37" s="37">
        <f>IF(L37="W",3,0)</f>
        <v>0</v>
      </c>
      <c r="AM37" s="38">
        <f>IF(L37="D",1,0)</f>
        <v>0</v>
      </c>
    </row>
    <row r="38" spans="1:39" s="3" customFormat="1" ht="18" customHeight="1" thickTop="1">
      <c r="A38" s="32"/>
      <c r="B38" s="201" t="s">
        <v>55</v>
      </c>
      <c r="C38" s="64">
        <f>IF(F37="","",LOOKUP(F37,$X$17:$Y$19))</f>
      </c>
      <c r="D38" s="13">
        <f>H37</f>
        <v>0</v>
      </c>
      <c r="E38" s="14">
        <f>G37</f>
        <v>0</v>
      </c>
      <c r="F38" s="79"/>
      <c r="G38" s="65"/>
      <c r="H38" s="65"/>
      <c r="I38" s="66">
        <f>IF(J38="","",LOOKUP(J38-K38,$X$21:$Y$25))</f>
      </c>
      <c r="J38" s="58"/>
      <c r="K38" s="59"/>
      <c r="L38" s="66">
        <f>IF(M38="","",LOOKUP(M38-N38,$X$21:$Y$25))</f>
      </c>
      <c r="M38" s="59"/>
      <c r="N38" s="59"/>
      <c r="O38" s="179">
        <f>SUM(AA38:AF38)</f>
        <v>0</v>
      </c>
      <c r="P38" s="171">
        <f>SUM(AH38:AM38)</f>
        <v>0</v>
      </c>
      <c r="Q38" s="172">
        <f>D38+J38+M38</f>
        <v>0</v>
      </c>
      <c r="R38" s="173">
        <f>E38+K38+N38</f>
        <v>0</v>
      </c>
      <c r="S38" s="174">
        <f>Q38-R38</f>
        <v>0</v>
      </c>
      <c r="T38" s="161"/>
      <c r="U38" s="75"/>
      <c r="V38" s="32"/>
      <c r="AA38" s="48">
        <f>IF(C38="W",1,0)</f>
        <v>0</v>
      </c>
      <c r="AB38" s="49">
        <f>IF(C38="D",0.5,0)</f>
        <v>0</v>
      </c>
      <c r="AC38" s="49">
        <f>IF(I38="W",1,0)</f>
        <v>0</v>
      </c>
      <c r="AD38" s="49">
        <f>IF(I38="D",0.5,0)</f>
        <v>0</v>
      </c>
      <c r="AE38" s="49">
        <f>IF(L38="W",1,0)</f>
        <v>0</v>
      </c>
      <c r="AF38" s="50">
        <f>IF(L38="D",0.5,0)</f>
        <v>0</v>
      </c>
      <c r="AH38" s="39">
        <f>IF(C38="W",3,0)</f>
        <v>0</v>
      </c>
      <c r="AI38" s="40">
        <f>IF(C38="D",1,0)</f>
        <v>0</v>
      </c>
      <c r="AJ38" s="40">
        <f>IF(I38="W",3,0)</f>
        <v>0</v>
      </c>
      <c r="AK38" s="40">
        <f>IF(I38="D",1,0)</f>
        <v>0</v>
      </c>
      <c r="AL38" s="40">
        <f>IF(L38="W",3,0)</f>
        <v>0</v>
      </c>
      <c r="AM38" s="41">
        <f>IF(L38="D",1,0)</f>
        <v>0</v>
      </c>
    </row>
    <row r="39" spans="1:39" s="3" customFormat="1" ht="18" customHeight="1">
      <c r="A39" s="32"/>
      <c r="B39" s="201" t="s">
        <v>47</v>
      </c>
      <c r="C39" s="64">
        <f>IF(I37="","",LOOKUP(I37,$X$17:$Y$19))</f>
      </c>
      <c r="D39" s="13">
        <f>K37</f>
        <v>0</v>
      </c>
      <c r="E39" s="14">
        <f>J37</f>
        <v>0</v>
      </c>
      <c r="F39" s="80">
        <f>IF(I38="","",LOOKUP(I38,$X$17:$Y$19))</f>
      </c>
      <c r="G39" s="14">
        <f>K38</f>
        <v>0</v>
      </c>
      <c r="H39" s="13">
        <f>J38</f>
        <v>0</v>
      </c>
      <c r="I39" s="67"/>
      <c r="J39" s="65"/>
      <c r="K39" s="65"/>
      <c r="L39" s="66">
        <f>IF(M39="","",LOOKUP(M39-N39,$X$21:$Y$25))</f>
      </c>
      <c r="M39" s="59"/>
      <c r="N39" s="59"/>
      <c r="O39" s="179">
        <f>SUM(AA39:AF39)</f>
        <v>0</v>
      </c>
      <c r="P39" s="171">
        <f>SUM(AH39:AM39)</f>
        <v>0</v>
      </c>
      <c r="Q39" s="172">
        <f>D39+G39+M39</f>
        <v>0</v>
      </c>
      <c r="R39" s="173">
        <f>E39+H39+N39</f>
        <v>0</v>
      </c>
      <c r="S39" s="174">
        <f>Q39-R39</f>
        <v>0</v>
      </c>
      <c r="T39" s="161"/>
      <c r="U39" s="75"/>
      <c r="V39" s="32"/>
      <c r="AA39" s="48">
        <f>IF(C39="W",1,0)</f>
        <v>0</v>
      </c>
      <c r="AB39" s="49">
        <f>IF(C39="D",0.5,0)</f>
        <v>0</v>
      </c>
      <c r="AC39" s="49">
        <f>IF(F39="W",1,0)</f>
        <v>0</v>
      </c>
      <c r="AD39" s="49">
        <f>IF(F39="D",0.5,0)</f>
        <v>0</v>
      </c>
      <c r="AE39" s="49">
        <f>IF(L39="W",1,0)</f>
        <v>0</v>
      </c>
      <c r="AF39" s="50">
        <f>IF(L39="D",0.5,0)</f>
        <v>0</v>
      </c>
      <c r="AH39" s="39">
        <f>IF(C39="W",3,0)</f>
        <v>0</v>
      </c>
      <c r="AI39" s="40">
        <f>IF(C39="D",1,0)</f>
        <v>0</v>
      </c>
      <c r="AJ39" s="40">
        <f>IF(F39="W",3,0)</f>
        <v>0</v>
      </c>
      <c r="AK39" s="40">
        <f>IF(F39="D",1,0)</f>
        <v>0</v>
      </c>
      <c r="AL39" s="40">
        <f>IF(L39="W",3,0)</f>
        <v>0</v>
      </c>
      <c r="AM39" s="41">
        <f>IF(L39="D",1,0)</f>
        <v>0</v>
      </c>
    </row>
    <row r="40" spans="1:39" s="3" customFormat="1" ht="18" customHeight="1" thickBot="1">
      <c r="A40" s="32"/>
      <c r="B40" s="202" t="s">
        <v>56</v>
      </c>
      <c r="C40" s="68">
        <f>IF(L37="","",LOOKUP(L37,$X$17:$Y$19))</f>
      </c>
      <c r="D40" s="88">
        <f>N37</f>
        <v>0</v>
      </c>
      <c r="E40" s="15">
        <f>M37</f>
        <v>0</v>
      </c>
      <c r="F40" s="81">
        <f>IF(L38="","",LOOKUP(L38,$X$17:$Y$19))</f>
      </c>
      <c r="G40" s="16">
        <f>N38</f>
        <v>0</v>
      </c>
      <c r="H40" s="16">
        <f>M38</f>
        <v>0</v>
      </c>
      <c r="I40" s="68">
        <f>IF(L39="","",LOOKUP(L39,$X$17:$Y$19))</f>
      </c>
      <c r="J40" s="15">
        <f>N39</f>
        <v>0</v>
      </c>
      <c r="K40" s="15">
        <f>M39</f>
        <v>0</v>
      </c>
      <c r="L40" s="69"/>
      <c r="M40" s="69"/>
      <c r="N40" s="69"/>
      <c r="O40" s="180">
        <f>SUM(AA40:AF40)</f>
        <v>0</v>
      </c>
      <c r="P40" s="166">
        <f>SUM(AH40:AM40)</f>
        <v>0</v>
      </c>
      <c r="Q40" s="175">
        <f>D40+G40+J40</f>
        <v>0</v>
      </c>
      <c r="R40" s="176">
        <f>E40+H40+K40</f>
        <v>0</v>
      </c>
      <c r="S40" s="177">
        <f>Q40-R40</f>
        <v>0</v>
      </c>
      <c r="T40" s="162"/>
      <c r="U40" s="75"/>
      <c r="V40" s="32"/>
      <c r="AA40" s="51">
        <f>IF(C40="W",1,0)</f>
        <v>0</v>
      </c>
      <c r="AB40" s="52">
        <f>IF(C40="D",0.5,0)</f>
        <v>0</v>
      </c>
      <c r="AC40" s="52">
        <f>IF(F40="W",1,0)</f>
        <v>0</v>
      </c>
      <c r="AD40" s="52">
        <f>IF(F40="D",0.5,0)</f>
        <v>0</v>
      </c>
      <c r="AE40" s="52">
        <f>IF(I40="W",1,0)</f>
        <v>0</v>
      </c>
      <c r="AF40" s="53">
        <f>IF(I40="D",0.5,0)</f>
        <v>0</v>
      </c>
      <c r="AH40" s="42">
        <f>IF(C40="W",3,0)</f>
        <v>0</v>
      </c>
      <c r="AI40" s="43">
        <f>IF(C40="D",1,0)</f>
        <v>0</v>
      </c>
      <c r="AJ40" s="43">
        <f>IF(F40="W",3,0)</f>
        <v>0</v>
      </c>
      <c r="AK40" s="43">
        <f>IF(F40="D",1,0)</f>
        <v>0</v>
      </c>
      <c r="AL40" s="43">
        <f>IF(I40="W",3,0)</f>
        <v>0</v>
      </c>
      <c r="AM40" s="44">
        <f>IF(I40="D",1,0)</f>
        <v>0</v>
      </c>
    </row>
    <row r="41" spans="1:22" ht="33.75" customHeight="1" thickTop="1">
      <c r="A41" s="2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9"/>
      <c r="V41" s="29"/>
    </row>
    <row r="42" spans="1:22" ht="18" customHeight="1">
      <c r="A42" s="29"/>
      <c r="B42" s="222" t="s">
        <v>20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9"/>
      <c r="V42" s="29"/>
    </row>
    <row r="43" spans="1:22" ht="27" customHeight="1">
      <c r="A43" s="29"/>
      <c r="B43" s="222" t="s">
        <v>21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76"/>
      <c r="V43" s="29"/>
    </row>
    <row r="44" spans="1:22" ht="27" customHeight="1">
      <c r="A44" s="29"/>
      <c r="B44" s="221" t="s">
        <v>22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76"/>
      <c r="V44" s="29"/>
    </row>
    <row r="45" spans="1:22" ht="18" customHeight="1">
      <c r="A45" s="29"/>
      <c r="B45" s="221" t="s">
        <v>9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76"/>
      <c r="V45" s="29"/>
    </row>
    <row r="46" spans="1:22" ht="18" customHeight="1">
      <c r="A46" s="29"/>
      <c r="B46" s="206" t="s">
        <v>24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9"/>
      <c r="V46" s="29"/>
    </row>
    <row r="47" spans="1:22" ht="18" customHeight="1">
      <c r="A47" s="29"/>
      <c r="B47" s="206" t="s">
        <v>23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9"/>
      <c r="V47" s="29"/>
    </row>
    <row r="48" spans="1:22" ht="18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18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</sheetData>
  <sheetProtection selectLockedCells="1"/>
  <mergeCells count="62">
    <mergeCell ref="B46:T46"/>
    <mergeCell ref="B47:T47"/>
    <mergeCell ref="B3:T3"/>
    <mergeCell ref="B5:T5"/>
    <mergeCell ref="B6:T6"/>
    <mergeCell ref="L16:N16"/>
    <mergeCell ref="B24:T24"/>
    <mergeCell ref="S17:S18"/>
    <mergeCell ref="T17:T18"/>
    <mergeCell ref="C16:E16"/>
    <mergeCell ref="I16:K16"/>
    <mergeCell ref="P17:P18"/>
    <mergeCell ref="C32:H32"/>
    <mergeCell ref="I27:K27"/>
    <mergeCell ref="I29:K29"/>
    <mergeCell ref="I30:K30"/>
    <mergeCell ref="F27:G27"/>
    <mergeCell ref="F28:G28"/>
    <mergeCell ref="F29:G29"/>
    <mergeCell ref="F30:G30"/>
    <mergeCell ref="B44:T44"/>
    <mergeCell ref="I34:K34"/>
    <mergeCell ref="L34:N34"/>
    <mergeCell ref="S35:S36"/>
    <mergeCell ref="T35:T36"/>
    <mergeCell ref="C34:E34"/>
    <mergeCell ref="F34:H34"/>
    <mergeCell ref="B43:T43"/>
    <mergeCell ref="P35:P36"/>
    <mergeCell ref="B42:T42"/>
    <mergeCell ref="B45:T45"/>
    <mergeCell ref="I25:K25"/>
    <mergeCell ref="I26:K26"/>
    <mergeCell ref="M25:O25"/>
    <mergeCell ref="M26:O26"/>
    <mergeCell ref="M27:O27"/>
    <mergeCell ref="M28:O28"/>
    <mergeCell ref="M29:O29"/>
    <mergeCell ref="M30:O30"/>
    <mergeCell ref="I28:K28"/>
    <mergeCell ref="I12:K12"/>
    <mergeCell ref="M12:O12"/>
    <mergeCell ref="I9:K9"/>
    <mergeCell ref="M9:O9"/>
    <mergeCell ref="I10:K10"/>
    <mergeCell ref="M10:O10"/>
    <mergeCell ref="F7:G7"/>
    <mergeCell ref="F8:G8"/>
    <mergeCell ref="F9:G9"/>
    <mergeCell ref="F10:G10"/>
    <mergeCell ref="I11:K11"/>
    <mergeCell ref="M11:O11"/>
    <mergeCell ref="I7:K7"/>
    <mergeCell ref="M7:O7"/>
    <mergeCell ref="I8:K8"/>
    <mergeCell ref="M8:O8"/>
    <mergeCell ref="F11:G11"/>
    <mergeCell ref="F12:G12"/>
    <mergeCell ref="F25:G25"/>
    <mergeCell ref="F26:G26"/>
    <mergeCell ref="C14:H14"/>
    <mergeCell ref="F16:H16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AM90"/>
  <sheetViews>
    <sheetView showGridLines="0" showRowColHeaders="0" zoomScale="70" zoomScaleNormal="70" zoomScalePageLayoutView="0" workbookViewId="0" topLeftCell="A1">
      <selection activeCell="B19" sqref="B19"/>
    </sheetView>
  </sheetViews>
  <sheetFormatPr defaultColWidth="0" defaultRowHeight="12.75"/>
  <cols>
    <col min="1" max="1" width="4.57421875" style="90" customWidth="1"/>
    <col min="2" max="2" width="20.28125" style="90" customWidth="1"/>
    <col min="3" max="19" width="6.00390625" style="90" customWidth="1"/>
    <col min="20" max="20" width="6.421875" style="90" customWidth="1"/>
    <col min="21" max="21" width="3.00390625" style="90" customWidth="1"/>
    <col min="22" max="22" width="3.8515625" style="90" customWidth="1"/>
    <col min="23" max="16384" width="3.8515625" style="90" hidden="1" customWidth="1"/>
  </cols>
  <sheetData>
    <row r="1" spans="1:22" ht="4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41" customHeight="1" thickBot="1">
      <c r="A2" s="8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  <c r="V2" s="89"/>
    </row>
    <row r="3" spans="1:22" s="94" customFormat="1" ht="42" customHeight="1" thickTop="1">
      <c r="A3" s="93"/>
      <c r="B3" s="230" t="s">
        <v>33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70"/>
      <c r="V3" s="93"/>
    </row>
    <row r="4" spans="1:22" ht="8.25" customHeight="1">
      <c r="A4" s="8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71"/>
      <c r="V4" s="89"/>
    </row>
    <row r="5" spans="1:22" ht="30.75" customHeight="1">
      <c r="A5" s="89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72"/>
      <c r="V5" s="89"/>
    </row>
    <row r="6" spans="1:22" ht="45" customHeight="1">
      <c r="A6" s="89"/>
      <c r="B6" s="209" t="str">
        <f>C14</f>
        <v>SENIOR BOYS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71"/>
      <c r="V6" s="89"/>
    </row>
    <row r="7" spans="1:22" ht="15" customHeight="1">
      <c r="A7" s="89"/>
      <c r="D7" s="21" t="s">
        <v>15</v>
      </c>
      <c r="E7" s="22" t="s">
        <v>35</v>
      </c>
      <c r="F7" s="220" t="s">
        <v>13</v>
      </c>
      <c r="G7" s="220"/>
      <c r="H7" s="33"/>
      <c r="I7" s="219" t="str">
        <f>B19</f>
        <v>Frankston</v>
      </c>
      <c r="J7" s="219"/>
      <c r="K7" s="219"/>
      <c r="L7" s="196" t="s">
        <v>8</v>
      </c>
      <c r="M7" s="219" t="str">
        <f>B20</f>
        <v>Melbourne </v>
      </c>
      <c r="N7" s="219"/>
      <c r="O7" s="219"/>
      <c r="P7" s="34"/>
      <c r="Q7" s="23"/>
      <c r="R7" s="24"/>
      <c r="S7" s="23"/>
      <c r="T7" s="25"/>
      <c r="U7" s="73"/>
      <c r="V7" s="89"/>
    </row>
    <row r="8" spans="1:22" ht="18" customHeight="1">
      <c r="A8" s="89"/>
      <c r="D8" s="26"/>
      <c r="E8" s="26"/>
      <c r="F8" s="220" t="s">
        <v>14</v>
      </c>
      <c r="G8" s="220"/>
      <c r="H8" s="33"/>
      <c r="I8" s="219" t="str">
        <f>B21</f>
        <v>Parkdale</v>
      </c>
      <c r="J8" s="219"/>
      <c r="K8" s="219"/>
      <c r="L8" s="196" t="s">
        <v>8</v>
      </c>
      <c r="M8" s="219" t="str">
        <f>B22</f>
        <v>Hallam</v>
      </c>
      <c r="N8" s="219"/>
      <c r="O8" s="219"/>
      <c r="P8" s="34"/>
      <c r="Q8" s="23"/>
      <c r="R8" s="24"/>
      <c r="S8" s="23"/>
      <c r="T8" s="25"/>
      <c r="U8" s="73"/>
      <c r="V8" s="89"/>
    </row>
    <row r="9" spans="1:22" ht="30" customHeight="1">
      <c r="A9" s="89"/>
      <c r="D9" s="21" t="s">
        <v>36</v>
      </c>
      <c r="E9" s="21" t="s">
        <v>37</v>
      </c>
      <c r="F9" s="220" t="s">
        <v>13</v>
      </c>
      <c r="G9" s="220"/>
      <c r="H9" s="33"/>
      <c r="I9" s="219" t="str">
        <f>B19</f>
        <v>Frankston</v>
      </c>
      <c r="J9" s="219"/>
      <c r="K9" s="219"/>
      <c r="L9" s="196" t="s">
        <v>8</v>
      </c>
      <c r="M9" s="219" t="str">
        <f>B22</f>
        <v>Hallam</v>
      </c>
      <c r="N9" s="219"/>
      <c r="O9" s="219"/>
      <c r="P9" s="34"/>
      <c r="Q9" s="23"/>
      <c r="R9" s="24"/>
      <c r="S9" s="23"/>
      <c r="T9" s="25"/>
      <c r="U9" s="73"/>
      <c r="V9" s="89"/>
    </row>
    <row r="10" spans="1:22" ht="18" customHeight="1">
      <c r="A10" s="89"/>
      <c r="D10" s="26"/>
      <c r="E10" s="26"/>
      <c r="F10" s="220" t="s">
        <v>14</v>
      </c>
      <c r="G10" s="220"/>
      <c r="H10" s="33"/>
      <c r="I10" s="219" t="str">
        <f>B21</f>
        <v>Parkdale</v>
      </c>
      <c r="J10" s="219"/>
      <c r="K10" s="219"/>
      <c r="L10" s="196" t="s">
        <v>8</v>
      </c>
      <c r="M10" s="219" t="str">
        <f>B20</f>
        <v>Melbourne </v>
      </c>
      <c r="N10" s="219"/>
      <c r="O10" s="219"/>
      <c r="P10" s="34"/>
      <c r="Q10" s="23"/>
      <c r="R10" s="24"/>
      <c r="S10" s="23"/>
      <c r="T10" s="25"/>
      <c r="U10" s="73"/>
      <c r="V10" s="89"/>
    </row>
    <row r="11" spans="1:22" ht="30" customHeight="1">
      <c r="A11" s="89"/>
      <c r="D11" s="21" t="s">
        <v>38</v>
      </c>
      <c r="E11" s="22" t="s">
        <v>25</v>
      </c>
      <c r="F11" s="220" t="s">
        <v>13</v>
      </c>
      <c r="G11" s="220"/>
      <c r="H11" s="33"/>
      <c r="I11" s="219" t="str">
        <f>B19</f>
        <v>Frankston</v>
      </c>
      <c r="J11" s="219"/>
      <c r="K11" s="219"/>
      <c r="L11" s="196" t="s">
        <v>8</v>
      </c>
      <c r="M11" s="219" t="str">
        <f>B21</f>
        <v>Parkdale</v>
      </c>
      <c r="N11" s="219"/>
      <c r="O11" s="219"/>
      <c r="P11" s="34"/>
      <c r="Q11" s="23"/>
      <c r="R11" s="24"/>
      <c r="S11" s="23"/>
      <c r="T11" s="25"/>
      <c r="U11" s="73"/>
      <c r="V11" s="89"/>
    </row>
    <row r="12" spans="1:22" ht="18" customHeight="1">
      <c r="A12" s="89"/>
      <c r="D12" s="27"/>
      <c r="E12" s="27"/>
      <c r="F12" s="220" t="s">
        <v>14</v>
      </c>
      <c r="G12" s="220"/>
      <c r="H12" s="33"/>
      <c r="I12" s="219" t="str">
        <f>B22</f>
        <v>Hallam</v>
      </c>
      <c r="J12" s="219"/>
      <c r="K12" s="219"/>
      <c r="L12" s="196" t="s">
        <v>8</v>
      </c>
      <c r="M12" s="219" t="str">
        <f>B20</f>
        <v>Melbourne </v>
      </c>
      <c r="N12" s="219"/>
      <c r="O12" s="219"/>
      <c r="P12" s="34"/>
      <c r="Q12" s="23"/>
      <c r="R12" s="24"/>
      <c r="S12" s="23"/>
      <c r="T12" s="25"/>
      <c r="U12" s="73"/>
      <c r="V12" s="89"/>
    </row>
    <row r="13" spans="1:22" ht="18" customHeight="1">
      <c r="A13" s="89"/>
      <c r="U13" s="89"/>
      <c r="V13" s="89"/>
    </row>
    <row r="14" spans="1:22" ht="20.25" customHeight="1">
      <c r="A14" s="89"/>
      <c r="C14" s="223" t="s">
        <v>30</v>
      </c>
      <c r="D14" s="223"/>
      <c r="E14" s="223"/>
      <c r="F14" s="223"/>
      <c r="G14" s="223"/>
      <c r="H14" s="223"/>
      <c r="U14" s="89"/>
      <c r="V14" s="89"/>
    </row>
    <row r="15" spans="1:22" ht="9" customHeight="1" thickBot="1">
      <c r="A15" s="89"/>
      <c r="B15" s="25"/>
      <c r="U15" s="89"/>
      <c r="V15" s="89"/>
    </row>
    <row r="16" spans="1:22" ht="16.5" customHeight="1" thickBot="1" thickTop="1">
      <c r="A16" s="89"/>
      <c r="C16" s="224" t="str">
        <f>"vs "&amp;B19</f>
        <v>vs Frankston</v>
      </c>
      <c r="D16" s="225"/>
      <c r="E16" s="226"/>
      <c r="F16" s="224" t="str">
        <f>"vs "&amp;B20</f>
        <v>vs Melbourne </v>
      </c>
      <c r="G16" s="225"/>
      <c r="H16" s="226"/>
      <c r="I16" s="224" t="str">
        <f>"vs "&amp;B21</f>
        <v>vs Parkdale</v>
      </c>
      <c r="J16" s="225"/>
      <c r="K16" s="226"/>
      <c r="L16" s="224" t="str">
        <f>"vs "&amp;B22</f>
        <v>vs Hallam</v>
      </c>
      <c r="M16" s="225"/>
      <c r="N16" s="226"/>
      <c r="U16" s="89"/>
      <c r="V16" s="89"/>
    </row>
    <row r="17" spans="1:25" s="2" customFormat="1" ht="12" customHeight="1" thickTop="1">
      <c r="A17" s="31"/>
      <c r="C17" s="8" t="s">
        <v>0</v>
      </c>
      <c r="D17" s="9" t="s">
        <v>17</v>
      </c>
      <c r="E17" s="9" t="s">
        <v>17</v>
      </c>
      <c r="F17" s="8" t="s">
        <v>0</v>
      </c>
      <c r="G17" s="9" t="s">
        <v>17</v>
      </c>
      <c r="H17" s="9" t="s">
        <v>17</v>
      </c>
      <c r="I17" s="8" t="s">
        <v>0</v>
      </c>
      <c r="J17" s="9" t="s">
        <v>17</v>
      </c>
      <c r="K17" s="9" t="s">
        <v>17</v>
      </c>
      <c r="L17" s="8" t="s">
        <v>0</v>
      </c>
      <c r="M17" s="9" t="s">
        <v>17</v>
      </c>
      <c r="N17" s="9" t="s">
        <v>17</v>
      </c>
      <c r="O17" s="54" t="s">
        <v>0</v>
      </c>
      <c r="P17" s="213" t="s">
        <v>10</v>
      </c>
      <c r="Q17" s="9" t="s">
        <v>17</v>
      </c>
      <c r="R17" s="56" t="s">
        <v>17</v>
      </c>
      <c r="S17" s="213" t="s">
        <v>18</v>
      </c>
      <c r="T17" s="213" t="s">
        <v>5</v>
      </c>
      <c r="U17" s="74"/>
      <c r="V17" s="31"/>
      <c r="X17" s="4" t="s">
        <v>7</v>
      </c>
      <c r="Y17" s="5" t="s">
        <v>7</v>
      </c>
    </row>
    <row r="18" spans="1:25" s="2" customFormat="1" ht="12" customHeight="1" thickBot="1">
      <c r="A18" s="31"/>
      <c r="C18" s="10" t="s">
        <v>1</v>
      </c>
      <c r="D18" s="11" t="s">
        <v>2</v>
      </c>
      <c r="E18" s="11" t="s">
        <v>3</v>
      </c>
      <c r="F18" s="10" t="s">
        <v>1</v>
      </c>
      <c r="G18" s="11" t="s">
        <v>2</v>
      </c>
      <c r="H18" s="12" t="s">
        <v>3</v>
      </c>
      <c r="I18" s="11" t="s">
        <v>1</v>
      </c>
      <c r="J18" s="11" t="s">
        <v>2</v>
      </c>
      <c r="K18" s="11" t="s">
        <v>3</v>
      </c>
      <c r="L18" s="10" t="s">
        <v>1</v>
      </c>
      <c r="M18" s="11" t="s">
        <v>2</v>
      </c>
      <c r="N18" s="12" t="s">
        <v>3</v>
      </c>
      <c r="O18" s="55" t="s">
        <v>1</v>
      </c>
      <c r="P18" s="214"/>
      <c r="Q18" s="11" t="s">
        <v>2</v>
      </c>
      <c r="R18" s="55" t="s">
        <v>3</v>
      </c>
      <c r="S18" s="214"/>
      <c r="T18" s="214"/>
      <c r="U18" s="74"/>
      <c r="V18" s="31"/>
      <c r="X18" s="6" t="s">
        <v>4</v>
      </c>
      <c r="Y18" s="7" t="s">
        <v>6</v>
      </c>
    </row>
    <row r="19" spans="1:39" s="107" customFormat="1" ht="18" customHeight="1" thickBot="1" thickTop="1">
      <c r="A19" s="95"/>
      <c r="B19" s="200" t="s">
        <v>44</v>
      </c>
      <c r="C19" s="96"/>
      <c r="D19" s="97"/>
      <c r="E19" s="97"/>
      <c r="F19" s="78">
        <f>IF(G19="","",LOOKUP(G19-H19,$X$21:$Y$25))</f>
      </c>
      <c r="G19" s="62"/>
      <c r="H19" s="98"/>
      <c r="I19" s="63">
        <f>IF(J19="","",LOOKUP(J19-K19,$X$21:$Y$25))</f>
      </c>
      <c r="J19" s="62"/>
      <c r="K19" s="99"/>
      <c r="L19" s="63">
        <f>IF(M19="","",LOOKUP(M19-N19,$X$21:$Y$25))</f>
      </c>
      <c r="M19" s="62"/>
      <c r="N19" s="99"/>
      <c r="O19" s="100">
        <f>SUM(AA19:AF19)</f>
        <v>0</v>
      </c>
      <c r="P19" s="101">
        <f>SUM(AH19:AM19)</f>
        <v>0</v>
      </c>
      <c r="Q19" s="102">
        <f>G19+J19+M19</f>
        <v>0</v>
      </c>
      <c r="R19" s="103">
        <f>H19+K19+N19</f>
        <v>0</v>
      </c>
      <c r="S19" s="104">
        <f>Q19-R19</f>
        <v>0</v>
      </c>
      <c r="T19" s="105"/>
      <c r="U19" s="106"/>
      <c r="V19" s="95"/>
      <c r="X19" s="108" t="s">
        <v>6</v>
      </c>
      <c r="Y19" s="109" t="s">
        <v>4</v>
      </c>
      <c r="AA19" s="110">
        <f>IF(F19="W",1,0)</f>
        <v>0</v>
      </c>
      <c r="AB19" s="111">
        <f>IF(F19="D",0.5,0)</f>
        <v>0</v>
      </c>
      <c r="AC19" s="111">
        <f>IF(I19="W",1,0)</f>
        <v>0</v>
      </c>
      <c r="AD19" s="111">
        <f>IF(I19="D",0.5,0)</f>
        <v>0</v>
      </c>
      <c r="AE19" s="111">
        <f>IF(L19="W",1,0)</f>
        <v>0</v>
      </c>
      <c r="AF19" s="112">
        <f>IF(L19="D",0.5,0)</f>
        <v>0</v>
      </c>
      <c r="AH19" s="113">
        <f>IF(F19="W",3,0)</f>
        <v>0</v>
      </c>
      <c r="AI19" s="114">
        <f>IF(F19="D",1,0)</f>
        <v>0</v>
      </c>
      <c r="AJ19" s="114">
        <f>IF(I19="W",3,0)</f>
        <v>0</v>
      </c>
      <c r="AK19" s="114">
        <f>IF(I19="D",1,0)</f>
        <v>0</v>
      </c>
      <c r="AL19" s="114">
        <f>IF(L19="W",3,0)</f>
        <v>0</v>
      </c>
      <c r="AM19" s="115">
        <f>IF(L19="D",1,0)</f>
        <v>0</v>
      </c>
    </row>
    <row r="20" spans="1:39" s="107" customFormat="1" ht="18" customHeight="1" thickBot="1" thickTop="1">
      <c r="A20" s="95"/>
      <c r="B20" s="201" t="s">
        <v>50</v>
      </c>
      <c r="C20" s="116">
        <f>IF(F19="","",LOOKUP(F19,$X$17:$Y$19))</f>
      </c>
      <c r="D20" s="117">
        <f>H19</f>
        <v>0</v>
      </c>
      <c r="E20" s="118">
        <f>G19</f>
        <v>0</v>
      </c>
      <c r="F20" s="119"/>
      <c r="G20" s="120"/>
      <c r="H20" s="120"/>
      <c r="I20" s="66">
        <f>IF(J20="","",LOOKUP(J20-K20,$X$21:$Y$25))</f>
      </c>
      <c r="J20" s="99"/>
      <c r="K20" s="98"/>
      <c r="L20" s="66">
        <f>IF(M20="","",LOOKUP(M20-N20,$X$21:$Y$25))</f>
      </c>
      <c r="M20" s="98"/>
      <c r="N20" s="98"/>
      <c r="O20" s="121">
        <f>SUM(AA20:AF20)</f>
        <v>0</v>
      </c>
      <c r="P20" s="122">
        <f>SUM(AH20:AM20)</f>
        <v>0</v>
      </c>
      <c r="Q20" s="123">
        <f>D20+J20+M20</f>
        <v>0</v>
      </c>
      <c r="R20" s="124">
        <f>E20+K20+N20</f>
        <v>0</v>
      </c>
      <c r="S20" s="125">
        <f>Q20-R20</f>
        <v>0</v>
      </c>
      <c r="T20" s="126"/>
      <c r="U20" s="106"/>
      <c r="V20" s="95"/>
      <c r="AA20" s="127">
        <f>IF(C20="W",1,0)</f>
        <v>0</v>
      </c>
      <c r="AB20" s="128">
        <f>IF(C20="D",0.5,0)</f>
        <v>0</v>
      </c>
      <c r="AC20" s="128">
        <f>IF(I20="W",1,0)</f>
        <v>0</v>
      </c>
      <c r="AD20" s="128">
        <f>IF(I20="D",0.5,0)</f>
        <v>0</v>
      </c>
      <c r="AE20" s="128">
        <f>IF(L20="W",1,0)</f>
        <v>0</v>
      </c>
      <c r="AF20" s="129">
        <f>IF(L20="D",0.5,0)</f>
        <v>0</v>
      </c>
      <c r="AH20" s="130">
        <f>IF(C20="W",3,0)</f>
        <v>0</v>
      </c>
      <c r="AI20" s="131">
        <f>IF(C20="D",1,0)</f>
        <v>0</v>
      </c>
      <c r="AJ20" s="131">
        <f>IF(I20="W",3,0)</f>
        <v>0</v>
      </c>
      <c r="AK20" s="131">
        <f>IF(I20="D",1,0)</f>
        <v>0</v>
      </c>
      <c r="AL20" s="131">
        <f>IF(L20="W",3,0)</f>
        <v>0</v>
      </c>
      <c r="AM20" s="132">
        <f>IF(L20="D",1,0)</f>
        <v>0</v>
      </c>
    </row>
    <row r="21" spans="1:39" s="107" customFormat="1" ht="18" customHeight="1" thickTop="1">
      <c r="A21" s="95"/>
      <c r="B21" s="201" t="s">
        <v>51</v>
      </c>
      <c r="C21" s="116">
        <f>IF(I19="","",LOOKUP(I19,$X$17:$Y$19))</f>
      </c>
      <c r="D21" s="117">
        <f>K19</f>
        <v>0</v>
      </c>
      <c r="E21" s="118">
        <f>J19</f>
        <v>0</v>
      </c>
      <c r="F21" s="133">
        <f>IF(I20="","",LOOKUP(I20,$X$17:$Y$19))</f>
      </c>
      <c r="G21" s="118">
        <f>K20</f>
        <v>0</v>
      </c>
      <c r="H21" s="117">
        <f>J20</f>
        <v>0</v>
      </c>
      <c r="I21" s="134"/>
      <c r="J21" s="120"/>
      <c r="K21" s="120"/>
      <c r="L21" s="66">
        <f>IF(M21="","",LOOKUP(M21-N21,$X$21:$Y$25))</f>
      </c>
      <c r="M21" s="98"/>
      <c r="N21" s="98"/>
      <c r="O21" s="121">
        <f>SUM(AA21:AF21)</f>
        <v>0</v>
      </c>
      <c r="P21" s="122">
        <f>SUM(AH21:AM21)</f>
        <v>0</v>
      </c>
      <c r="Q21" s="123">
        <f>D21+G21+M21</f>
        <v>0</v>
      </c>
      <c r="R21" s="124">
        <f>E21+H21+N21</f>
        <v>0</v>
      </c>
      <c r="S21" s="125">
        <f>Q21-R21</f>
        <v>0</v>
      </c>
      <c r="T21" s="126"/>
      <c r="U21" s="106"/>
      <c r="V21" s="95"/>
      <c r="X21" s="135">
        <v>-30</v>
      </c>
      <c r="Y21" s="136" t="s">
        <v>4</v>
      </c>
      <c r="AA21" s="127">
        <f>IF(C21="W",1,0)</f>
        <v>0</v>
      </c>
      <c r="AB21" s="128">
        <f>IF(C21="D",0.5,0)</f>
        <v>0</v>
      </c>
      <c r="AC21" s="128">
        <f>IF(F21="W",1,0)</f>
        <v>0</v>
      </c>
      <c r="AD21" s="128">
        <f>IF(F21="D",0.5,0)</f>
        <v>0</v>
      </c>
      <c r="AE21" s="128">
        <f>IF(L21="W",1,0)</f>
        <v>0</v>
      </c>
      <c r="AF21" s="129">
        <f>IF(L21="D",0.5,0)</f>
        <v>0</v>
      </c>
      <c r="AH21" s="130">
        <f>IF(C21="W",3,0)</f>
        <v>0</v>
      </c>
      <c r="AI21" s="131">
        <f>IF(C21="D",1,0)</f>
        <v>0</v>
      </c>
      <c r="AJ21" s="131">
        <f>IF(F21="W",3,0)</f>
        <v>0</v>
      </c>
      <c r="AK21" s="131">
        <f>IF(F21="D",1,0)</f>
        <v>0</v>
      </c>
      <c r="AL21" s="131">
        <f>IF(L21="W",3,0)</f>
        <v>0</v>
      </c>
      <c r="AM21" s="132">
        <f>IF(L21="D",1,0)</f>
        <v>0</v>
      </c>
    </row>
    <row r="22" spans="1:39" s="107" customFormat="1" ht="18" customHeight="1" thickBot="1">
      <c r="A22" s="95"/>
      <c r="B22" s="202" t="s">
        <v>52</v>
      </c>
      <c r="C22" s="137">
        <f>IF(L19="","",LOOKUP(L19,$X$17:$Y$19))</f>
      </c>
      <c r="D22" s="138">
        <f>N19</f>
        <v>0</v>
      </c>
      <c r="E22" s="139">
        <f>M19</f>
        <v>0</v>
      </c>
      <c r="F22" s="140">
        <f>IF(L20="","",LOOKUP(L20,$X$17:$Y$19))</f>
      </c>
      <c r="G22" s="141">
        <f>N20</f>
        <v>0</v>
      </c>
      <c r="H22" s="141">
        <f>M20</f>
        <v>0</v>
      </c>
      <c r="I22" s="137">
        <f>IF(L21="","",LOOKUP(L21,$X$17:$Y$19))</f>
      </c>
      <c r="J22" s="139">
        <f>N21</f>
        <v>0</v>
      </c>
      <c r="K22" s="139">
        <f>M21</f>
        <v>0</v>
      </c>
      <c r="L22" s="142"/>
      <c r="M22" s="142"/>
      <c r="N22" s="142"/>
      <c r="O22" s="143">
        <f>SUM(AA22:AF22)</f>
        <v>0</v>
      </c>
      <c r="P22" s="144">
        <f>SUM(AH22:AM22)</f>
        <v>0</v>
      </c>
      <c r="Q22" s="145">
        <f>D22+G22+J22</f>
        <v>0</v>
      </c>
      <c r="R22" s="146">
        <f>E22+H22+K22</f>
        <v>0</v>
      </c>
      <c r="S22" s="147">
        <f>Q22-R22</f>
        <v>0</v>
      </c>
      <c r="T22" s="148"/>
      <c r="U22" s="106"/>
      <c r="V22" s="95"/>
      <c r="X22" s="149">
        <v>-1</v>
      </c>
      <c r="Y22" s="150" t="s">
        <v>4</v>
      </c>
      <c r="AA22" s="151">
        <f>IF(C22="W",1,0)</f>
        <v>0</v>
      </c>
      <c r="AB22" s="152">
        <f>IF(C22="D",0.5,0)</f>
        <v>0</v>
      </c>
      <c r="AC22" s="152">
        <f>IF(F22="W",1,0)</f>
        <v>0</v>
      </c>
      <c r="AD22" s="152">
        <f>IF(F22="D",0.5,0)</f>
        <v>0</v>
      </c>
      <c r="AE22" s="152">
        <f>IF(I22="W",1,0)</f>
        <v>0</v>
      </c>
      <c r="AF22" s="153">
        <f>IF(I22="D",0.5,0)</f>
        <v>0</v>
      </c>
      <c r="AH22" s="154">
        <f>IF(C22="W",3,0)</f>
        <v>0</v>
      </c>
      <c r="AI22" s="155">
        <f>IF(C22="D",1,0)</f>
        <v>0</v>
      </c>
      <c r="AJ22" s="155">
        <f>IF(F22="W",3,0)</f>
        <v>0</v>
      </c>
      <c r="AK22" s="155">
        <f>IF(F22="D",1,0)</f>
        <v>0</v>
      </c>
      <c r="AL22" s="155">
        <f>IF(I22="W",3,0)</f>
        <v>0</v>
      </c>
      <c r="AM22" s="156">
        <f>IF(I22="D",1,0)</f>
        <v>0</v>
      </c>
    </row>
    <row r="23" spans="1:25" ht="30.75" customHeight="1" thickTop="1">
      <c r="A23" s="89"/>
      <c r="Q23" s="107"/>
      <c r="R23" s="107"/>
      <c r="S23" s="107"/>
      <c r="U23" s="89"/>
      <c r="V23" s="89"/>
      <c r="X23" s="149">
        <v>0</v>
      </c>
      <c r="Y23" s="150" t="s">
        <v>7</v>
      </c>
    </row>
    <row r="24" spans="1:25" ht="45" customHeight="1">
      <c r="A24" s="89"/>
      <c r="B24" s="209" t="str">
        <f>C32</f>
        <v>YEAR 7 BOYS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71"/>
      <c r="V24" s="89"/>
      <c r="X24" s="149">
        <v>1</v>
      </c>
      <c r="Y24" s="150" t="s">
        <v>6</v>
      </c>
    </row>
    <row r="25" spans="1:25" ht="15" customHeight="1" thickBot="1">
      <c r="A25" s="89"/>
      <c r="D25" s="21" t="s">
        <v>39</v>
      </c>
      <c r="E25" s="22" t="s">
        <v>40</v>
      </c>
      <c r="F25" s="220" t="s">
        <v>13</v>
      </c>
      <c r="G25" s="220"/>
      <c r="H25" s="33"/>
      <c r="I25" s="219" t="str">
        <f>B37</f>
        <v>Mornington</v>
      </c>
      <c r="J25" s="219"/>
      <c r="K25" s="219"/>
      <c r="L25" s="196" t="s">
        <v>8</v>
      </c>
      <c r="M25" s="219" t="str">
        <f>B38</f>
        <v>Keysborough</v>
      </c>
      <c r="N25" s="219"/>
      <c r="O25" s="219"/>
      <c r="P25" s="34"/>
      <c r="Q25" s="23"/>
      <c r="R25" s="24"/>
      <c r="S25" s="23"/>
      <c r="T25" s="25"/>
      <c r="U25" s="73"/>
      <c r="V25" s="89"/>
      <c r="X25" s="157">
        <v>30</v>
      </c>
      <c r="Y25" s="158" t="s">
        <v>6</v>
      </c>
    </row>
    <row r="26" spans="1:22" ht="18" customHeight="1" thickTop="1">
      <c r="A26" s="89"/>
      <c r="D26" s="26"/>
      <c r="E26" s="26"/>
      <c r="F26" s="220" t="s">
        <v>14</v>
      </c>
      <c r="G26" s="220"/>
      <c r="H26" s="33"/>
      <c r="I26" s="219" t="str">
        <f>B39</f>
        <v>McKinnon</v>
      </c>
      <c r="J26" s="219"/>
      <c r="K26" s="219"/>
      <c r="L26" s="196" t="s">
        <v>8</v>
      </c>
      <c r="M26" s="219" t="str">
        <f>B40</f>
        <v>Gleneagles</v>
      </c>
      <c r="N26" s="219"/>
      <c r="O26" s="219"/>
      <c r="P26" s="34"/>
      <c r="Q26" s="23"/>
      <c r="R26" s="24"/>
      <c r="S26" s="23"/>
      <c r="T26" s="25"/>
      <c r="U26" s="73"/>
      <c r="V26" s="89"/>
    </row>
    <row r="27" spans="1:22" ht="30" customHeight="1">
      <c r="A27" s="89"/>
      <c r="D27" s="21" t="s">
        <v>41</v>
      </c>
      <c r="E27" s="21" t="s">
        <v>42</v>
      </c>
      <c r="F27" s="220" t="s">
        <v>13</v>
      </c>
      <c r="G27" s="220"/>
      <c r="H27" s="33"/>
      <c r="I27" s="219" t="str">
        <f>B37</f>
        <v>Mornington</v>
      </c>
      <c r="J27" s="219"/>
      <c r="K27" s="219"/>
      <c r="L27" s="196" t="s">
        <v>8</v>
      </c>
      <c r="M27" s="219" t="str">
        <f>B40</f>
        <v>Gleneagles</v>
      </c>
      <c r="N27" s="219"/>
      <c r="O27" s="219"/>
      <c r="P27" s="34"/>
      <c r="Q27" s="23"/>
      <c r="R27" s="24"/>
      <c r="S27" s="23"/>
      <c r="T27" s="25"/>
      <c r="U27" s="73"/>
      <c r="V27" s="89"/>
    </row>
    <row r="28" spans="1:22" ht="18" customHeight="1">
      <c r="A28" s="89"/>
      <c r="D28" s="26"/>
      <c r="E28" s="26"/>
      <c r="F28" s="220" t="s">
        <v>14</v>
      </c>
      <c r="G28" s="220"/>
      <c r="H28" s="33"/>
      <c r="I28" s="219" t="str">
        <f>B39</f>
        <v>McKinnon</v>
      </c>
      <c r="J28" s="219"/>
      <c r="K28" s="219"/>
      <c r="L28" s="196" t="s">
        <v>8</v>
      </c>
      <c r="M28" s="219" t="str">
        <f>B38</f>
        <v>Keysborough</v>
      </c>
      <c r="N28" s="219"/>
      <c r="O28" s="219"/>
      <c r="P28" s="34"/>
      <c r="Q28" s="23"/>
      <c r="R28" s="24"/>
      <c r="S28" s="23"/>
      <c r="T28" s="25"/>
      <c r="U28" s="73"/>
      <c r="V28" s="89"/>
    </row>
    <row r="29" spans="1:22" ht="30" customHeight="1">
      <c r="A29" s="89"/>
      <c r="D29" s="21" t="s">
        <v>16</v>
      </c>
      <c r="E29" s="22" t="s">
        <v>43</v>
      </c>
      <c r="F29" s="220" t="s">
        <v>13</v>
      </c>
      <c r="G29" s="220"/>
      <c r="H29" s="33"/>
      <c r="I29" s="219" t="str">
        <f>B37</f>
        <v>Mornington</v>
      </c>
      <c r="J29" s="219"/>
      <c r="K29" s="219"/>
      <c r="L29" s="196" t="s">
        <v>8</v>
      </c>
      <c r="M29" s="219" t="str">
        <f>B39</f>
        <v>McKinnon</v>
      </c>
      <c r="N29" s="219"/>
      <c r="O29" s="219"/>
      <c r="P29" s="34"/>
      <c r="Q29" s="23"/>
      <c r="R29" s="24"/>
      <c r="S29" s="23"/>
      <c r="T29" s="25"/>
      <c r="U29" s="73"/>
      <c r="V29" s="89"/>
    </row>
    <row r="30" spans="1:22" ht="18" customHeight="1">
      <c r="A30" s="89"/>
      <c r="D30" s="27"/>
      <c r="E30" s="27"/>
      <c r="F30" s="220" t="s">
        <v>14</v>
      </c>
      <c r="G30" s="220"/>
      <c r="H30" s="33"/>
      <c r="I30" s="219" t="str">
        <f>B40</f>
        <v>Gleneagles</v>
      </c>
      <c r="J30" s="219"/>
      <c r="K30" s="219"/>
      <c r="L30" s="196" t="s">
        <v>8</v>
      </c>
      <c r="M30" s="219" t="str">
        <f>B38</f>
        <v>Keysborough</v>
      </c>
      <c r="N30" s="219"/>
      <c r="O30" s="219"/>
      <c r="P30" s="34"/>
      <c r="Q30" s="23"/>
      <c r="R30" s="24"/>
      <c r="S30" s="23"/>
      <c r="T30" s="25"/>
      <c r="U30" s="73"/>
      <c r="V30" s="89"/>
    </row>
    <row r="31" spans="1:22" ht="18" customHeight="1">
      <c r="A31" s="89"/>
      <c r="U31" s="89"/>
      <c r="V31" s="89"/>
    </row>
    <row r="32" spans="1:22" ht="20.25" customHeight="1">
      <c r="A32" s="89"/>
      <c r="C32" s="223" t="s">
        <v>19</v>
      </c>
      <c r="D32" s="223"/>
      <c r="E32" s="223"/>
      <c r="F32" s="223"/>
      <c r="G32" s="223"/>
      <c r="H32" s="223"/>
      <c r="U32" s="89"/>
      <c r="V32" s="89"/>
    </row>
    <row r="33" spans="1:22" ht="9" customHeight="1" thickBot="1">
      <c r="A33" s="89"/>
      <c r="B33" s="25"/>
      <c r="U33" s="89"/>
      <c r="V33" s="89"/>
    </row>
    <row r="34" spans="1:22" ht="16.5" customHeight="1" thickBot="1" thickTop="1">
      <c r="A34" s="89"/>
      <c r="C34" s="227" t="str">
        <f>"vs "&amp;B37</f>
        <v>vs Mornington</v>
      </c>
      <c r="D34" s="228"/>
      <c r="E34" s="229"/>
      <c r="F34" s="227" t="str">
        <f>"vs "&amp;B38</f>
        <v>vs Keysborough</v>
      </c>
      <c r="G34" s="228"/>
      <c r="H34" s="229"/>
      <c r="I34" s="227" t="str">
        <f>"vs "&amp;B39</f>
        <v>vs McKinnon</v>
      </c>
      <c r="J34" s="228"/>
      <c r="K34" s="229"/>
      <c r="L34" s="227" t="str">
        <f>"vs "&amp;B40</f>
        <v>vs Gleneagles</v>
      </c>
      <c r="M34" s="228"/>
      <c r="N34" s="229"/>
      <c r="U34" s="89"/>
      <c r="V34" s="89"/>
    </row>
    <row r="35" spans="1:25" s="2" customFormat="1" ht="12" customHeight="1" thickTop="1">
      <c r="A35" s="31"/>
      <c r="C35" s="8" t="s">
        <v>0</v>
      </c>
      <c r="D35" s="9" t="s">
        <v>17</v>
      </c>
      <c r="E35" s="9" t="s">
        <v>17</v>
      </c>
      <c r="F35" s="8" t="s">
        <v>0</v>
      </c>
      <c r="G35" s="9" t="s">
        <v>17</v>
      </c>
      <c r="H35" s="9" t="s">
        <v>17</v>
      </c>
      <c r="I35" s="8" t="s">
        <v>0</v>
      </c>
      <c r="J35" s="9" t="s">
        <v>17</v>
      </c>
      <c r="K35" s="9" t="s">
        <v>17</v>
      </c>
      <c r="L35" s="8" t="s">
        <v>0</v>
      </c>
      <c r="M35" s="9" t="s">
        <v>17</v>
      </c>
      <c r="N35" s="9" t="s">
        <v>17</v>
      </c>
      <c r="O35" s="54" t="s">
        <v>0</v>
      </c>
      <c r="P35" s="213" t="s">
        <v>10</v>
      </c>
      <c r="Q35" s="9" t="s">
        <v>17</v>
      </c>
      <c r="R35" s="56" t="s">
        <v>17</v>
      </c>
      <c r="S35" s="213" t="s">
        <v>18</v>
      </c>
      <c r="T35" s="213" t="s">
        <v>5</v>
      </c>
      <c r="U35" s="74"/>
      <c r="V35" s="31"/>
      <c r="X35" s="4" t="s">
        <v>7</v>
      </c>
      <c r="Y35" s="5" t="s">
        <v>7</v>
      </c>
    </row>
    <row r="36" spans="1:25" s="2" customFormat="1" ht="12" customHeight="1" thickBot="1">
      <c r="A36" s="31"/>
      <c r="C36" s="10" t="s">
        <v>1</v>
      </c>
      <c r="D36" s="11" t="s">
        <v>2</v>
      </c>
      <c r="E36" s="11" t="s">
        <v>3</v>
      </c>
      <c r="F36" s="10" t="s">
        <v>1</v>
      </c>
      <c r="G36" s="11" t="s">
        <v>2</v>
      </c>
      <c r="H36" s="12" t="s">
        <v>3</v>
      </c>
      <c r="I36" s="11" t="s">
        <v>1</v>
      </c>
      <c r="J36" s="11" t="s">
        <v>2</v>
      </c>
      <c r="K36" s="11" t="s">
        <v>3</v>
      </c>
      <c r="L36" s="10" t="s">
        <v>1</v>
      </c>
      <c r="M36" s="11" t="s">
        <v>2</v>
      </c>
      <c r="N36" s="12" t="s">
        <v>3</v>
      </c>
      <c r="O36" s="55" t="s">
        <v>1</v>
      </c>
      <c r="P36" s="214"/>
      <c r="Q36" s="11" t="s">
        <v>2</v>
      </c>
      <c r="R36" s="55" t="s">
        <v>3</v>
      </c>
      <c r="S36" s="214"/>
      <c r="T36" s="214"/>
      <c r="U36" s="74"/>
      <c r="V36" s="31"/>
      <c r="X36" s="6" t="s">
        <v>4</v>
      </c>
      <c r="Y36" s="7" t="s">
        <v>6</v>
      </c>
    </row>
    <row r="37" spans="1:39" s="107" customFormat="1" ht="18" customHeight="1" thickBot="1" thickTop="1">
      <c r="A37" s="95"/>
      <c r="B37" s="200" t="s">
        <v>45</v>
      </c>
      <c r="C37" s="96"/>
      <c r="D37" s="97"/>
      <c r="E37" s="97"/>
      <c r="F37" s="78">
        <f>IF(G37="","",LOOKUP(G37-H37,$X$21:$Y$25))</f>
      </c>
      <c r="G37" s="62"/>
      <c r="H37" s="98"/>
      <c r="I37" s="63">
        <f>IF(J37="","",LOOKUP(J37-K37,$X$21:$Y$25))</f>
      </c>
      <c r="J37" s="62"/>
      <c r="K37" s="99"/>
      <c r="L37" s="63">
        <f>IF(M37="","",LOOKUP(M37-N37,$X$21:$Y$25))</f>
      </c>
      <c r="M37" s="62"/>
      <c r="N37" s="99"/>
      <c r="O37" s="100">
        <f>SUM(AA37:AF37)</f>
        <v>0</v>
      </c>
      <c r="P37" s="101">
        <f>SUM(AH37:AM37)</f>
        <v>0</v>
      </c>
      <c r="Q37" s="102">
        <f>G37+J37+M37</f>
        <v>0</v>
      </c>
      <c r="R37" s="103">
        <f>H37+K37+N37</f>
        <v>0</v>
      </c>
      <c r="S37" s="104">
        <f>Q37-R37</f>
        <v>0</v>
      </c>
      <c r="T37" s="105"/>
      <c r="U37" s="106"/>
      <c r="V37" s="95"/>
      <c r="X37" s="108" t="s">
        <v>6</v>
      </c>
      <c r="Y37" s="109" t="s">
        <v>4</v>
      </c>
      <c r="AA37" s="110">
        <f>IF(F37="W",1,0)</f>
        <v>0</v>
      </c>
      <c r="AB37" s="111">
        <f>IF(F37="D",0.5,0)</f>
        <v>0</v>
      </c>
      <c r="AC37" s="111">
        <f>IF(I37="W",1,0)</f>
        <v>0</v>
      </c>
      <c r="AD37" s="111">
        <f>IF(I37="D",0.5,0)</f>
        <v>0</v>
      </c>
      <c r="AE37" s="111">
        <f>IF(L37="W",1,0)</f>
        <v>0</v>
      </c>
      <c r="AF37" s="112">
        <f>IF(L37="D",0.5,0)</f>
        <v>0</v>
      </c>
      <c r="AH37" s="113">
        <f>IF(F37="W",3,0)</f>
        <v>0</v>
      </c>
      <c r="AI37" s="114">
        <f>IF(F37="D",1,0)</f>
        <v>0</v>
      </c>
      <c r="AJ37" s="114">
        <f>IF(I37="W",3,0)</f>
        <v>0</v>
      </c>
      <c r="AK37" s="114">
        <f>IF(I37="D",1,0)</f>
        <v>0</v>
      </c>
      <c r="AL37" s="114">
        <f>IF(L37="W",3,0)</f>
        <v>0</v>
      </c>
      <c r="AM37" s="115">
        <f>IF(L37="D",1,0)</f>
        <v>0</v>
      </c>
    </row>
    <row r="38" spans="1:39" s="107" customFormat="1" ht="18" customHeight="1" thickTop="1">
      <c r="A38" s="95"/>
      <c r="B38" s="201" t="s">
        <v>49</v>
      </c>
      <c r="C38" s="116">
        <f>IF(F37="","",LOOKUP(F37,$X$17:$Y$19))</f>
      </c>
      <c r="D38" s="117">
        <f>H37</f>
        <v>0</v>
      </c>
      <c r="E38" s="118">
        <f>G37</f>
        <v>0</v>
      </c>
      <c r="F38" s="119"/>
      <c r="G38" s="120"/>
      <c r="H38" s="120"/>
      <c r="I38" s="66">
        <f>IF(J38="","",LOOKUP(J38-K38,$X$21:$Y$25))</f>
      </c>
      <c r="J38" s="99"/>
      <c r="K38" s="98"/>
      <c r="L38" s="66">
        <f>IF(M38="","",LOOKUP(M38-N38,$X$21:$Y$25))</f>
      </c>
      <c r="M38" s="98"/>
      <c r="N38" s="98"/>
      <c r="O38" s="121">
        <f>SUM(AA38:AF38)</f>
        <v>0</v>
      </c>
      <c r="P38" s="122">
        <f>SUM(AH38:AM38)</f>
        <v>0</v>
      </c>
      <c r="Q38" s="123">
        <f>D38+J38+M38</f>
        <v>0</v>
      </c>
      <c r="R38" s="124">
        <f>E38+K38+N38</f>
        <v>0</v>
      </c>
      <c r="S38" s="125">
        <f>Q38-R38</f>
        <v>0</v>
      </c>
      <c r="T38" s="126"/>
      <c r="U38" s="106"/>
      <c r="V38" s="95"/>
      <c r="AA38" s="127">
        <f>IF(C38="W",1,0)</f>
        <v>0</v>
      </c>
      <c r="AB38" s="128">
        <f>IF(C38="D",0.5,0)</f>
        <v>0</v>
      </c>
      <c r="AC38" s="128">
        <f>IF(I38="W",1,0)</f>
        <v>0</v>
      </c>
      <c r="AD38" s="128">
        <f>IF(I38="D",0.5,0)</f>
        <v>0</v>
      </c>
      <c r="AE38" s="128">
        <f>IF(L38="W",1,0)</f>
        <v>0</v>
      </c>
      <c r="AF38" s="129">
        <f>IF(L38="D",0.5,0)</f>
        <v>0</v>
      </c>
      <c r="AH38" s="130">
        <f>IF(C38="W",3,0)</f>
        <v>0</v>
      </c>
      <c r="AI38" s="131">
        <f>IF(C38="D",1,0)</f>
        <v>0</v>
      </c>
      <c r="AJ38" s="131">
        <f>IF(I38="W",3,0)</f>
        <v>0</v>
      </c>
      <c r="AK38" s="131">
        <f>IF(I38="D",1,0)</f>
        <v>0</v>
      </c>
      <c r="AL38" s="131">
        <f>IF(L38="W",3,0)</f>
        <v>0</v>
      </c>
      <c r="AM38" s="132">
        <f>IF(L38="D",1,0)</f>
        <v>0</v>
      </c>
    </row>
    <row r="39" spans="1:39" s="107" customFormat="1" ht="18" customHeight="1">
      <c r="A39" s="95"/>
      <c r="B39" s="201" t="s">
        <v>47</v>
      </c>
      <c r="C39" s="116">
        <f>IF(I37="","",LOOKUP(I37,$X$17:$Y$19))</f>
      </c>
      <c r="D39" s="117">
        <f>K37</f>
        <v>0</v>
      </c>
      <c r="E39" s="118">
        <f>J37</f>
        <v>0</v>
      </c>
      <c r="F39" s="133">
        <f>IF(I38="","",LOOKUP(I38,$X$17:$Y$19))</f>
      </c>
      <c r="G39" s="118">
        <f>K38</f>
        <v>0</v>
      </c>
      <c r="H39" s="117">
        <f>J38</f>
        <v>0</v>
      </c>
      <c r="I39" s="134"/>
      <c r="J39" s="120"/>
      <c r="K39" s="120"/>
      <c r="L39" s="66">
        <f>IF(M39="","",LOOKUP(M39-N39,$X$21:$Y$25))</f>
      </c>
      <c r="M39" s="98"/>
      <c r="N39" s="98"/>
      <c r="O39" s="121">
        <f>SUM(AA39:AF39)</f>
        <v>0</v>
      </c>
      <c r="P39" s="122">
        <f>SUM(AH39:AM39)</f>
        <v>0</v>
      </c>
      <c r="Q39" s="123">
        <f>D39+G39+M39</f>
        <v>0</v>
      </c>
      <c r="R39" s="124">
        <f>E39+H39+N39</f>
        <v>0</v>
      </c>
      <c r="S39" s="125">
        <f>Q39-R39</f>
        <v>0</v>
      </c>
      <c r="T39" s="126"/>
      <c r="U39" s="106"/>
      <c r="V39" s="95"/>
      <c r="AA39" s="127">
        <f>IF(C39="W",1,0)</f>
        <v>0</v>
      </c>
      <c r="AB39" s="128">
        <f>IF(C39="D",0.5,0)</f>
        <v>0</v>
      </c>
      <c r="AC39" s="128">
        <f>IF(F39="W",1,0)</f>
        <v>0</v>
      </c>
      <c r="AD39" s="128">
        <f>IF(F39="D",0.5,0)</f>
        <v>0</v>
      </c>
      <c r="AE39" s="128">
        <f>IF(L39="W",1,0)</f>
        <v>0</v>
      </c>
      <c r="AF39" s="129">
        <f>IF(L39="D",0.5,0)</f>
        <v>0</v>
      </c>
      <c r="AH39" s="130">
        <f>IF(C39="W",3,0)</f>
        <v>0</v>
      </c>
      <c r="AI39" s="131">
        <f>IF(C39="D",1,0)</f>
        <v>0</v>
      </c>
      <c r="AJ39" s="131">
        <f>IF(F39="W",3,0)</f>
        <v>0</v>
      </c>
      <c r="AK39" s="131">
        <f>IF(F39="D",1,0)</f>
        <v>0</v>
      </c>
      <c r="AL39" s="131">
        <f>IF(L39="W",3,0)</f>
        <v>0</v>
      </c>
      <c r="AM39" s="132">
        <f>IF(L39="D",1,0)</f>
        <v>0</v>
      </c>
    </row>
    <row r="40" spans="1:39" s="107" customFormat="1" ht="18" customHeight="1" thickBot="1">
      <c r="A40" s="95"/>
      <c r="B40" s="202" t="s">
        <v>48</v>
      </c>
      <c r="C40" s="137">
        <f>IF(L37="","",LOOKUP(L37,$X$17:$Y$19))</f>
      </c>
      <c r="D40" s="138">
        <f>N37</f>
        <v>0</v>
      </c>
      <c r="E40" s="139">
        <f>M37</f>
        <v>0</v>
      </c>
      <c r="F40" s="140">
        <f>IF(L38="","",LOOKUP(L38,$X$17:$Y$19))</f>
      </c>
      <c r="G40" s="141">
        <f>N38</f>
        <v>0</v>
      </c>
      <c r="H40" s="141">
        <f>M38</f>
        <v>0</v>
      </c>
      <c r="I40" s="137">
        <f>IF(L39="","",LOOKUP(L39,$X$17:$Y$19))</f>
      </c>
      <c r="J40" s="139">
        <f>N39</f>
        <v>0</v>
      </c>
      <c r="K40" s="139">
        <f>M39</f>
        <v>0</v>
      </c>
      <c r="L40" s="142"/>
      <c r="M40" s="142"/>
      <c r="N40" s="142"/>
      <c r="O40" s="143">
        <f>SUM(AA40:AF40)</f>
        <v>0</v>
      </c>
      <c r="P40" s="144">
        <f>SUM(AH40:AM40)</f>
        <v>0</v>
      </c>
      <c r="Q40" s="145">
        <f>D40+G40+J40</f>
        <v>0</v>
      </c>
      <c r="R40" s="146">
        <f>E40+H40+K40</f>
        <v>0</v>
      </c>
      <c r="S40" s="147">
        <f>Q40-R40</f>
        <v>0</v>
      </c>
      <c r="T40" s="148"/>
      <c r="U40" s="106"/>
      <c r="V40" s="95"/>
      <c r="AA40" s="151">
        <f>IF(C40="W",1,0)</f>
        <v>0</v>
      </c>
      <c r="AB40" s="152">
        <f>IF(C40="D",0.5,0)</f>
        <v>0</v>
      </c>
      <c r="AC40" s="152">
        <f>IF(F40="W",1,0)</f>
        <v>0</v>
      </c>
      <c r="AD40" s="152">
        <f>IF(F40="D",0.5,0)</f>
        <v>0</v>
      </c>
      <c r="AE40" s="152">
        <f>IF(I40="W",1,0)</f>
        <v>0</v>
      </c>
      <c r="AF40" s="153">
        <f>IF(I40="D",0.5,0)</f>
        <v>0</v>
      </c>
      <c r="AH40" s="154">
        <f>IF(C40="W",3,0)</f>
        <v>0</v>
      </c>
      <c r="AI40" s="155">
        <f>IF(C40="D",1,0)</f>
        <v>0</v>
      </c>
      <c r="AJ40" s="155">
        <f>IF(F40="W",3,0)</f>
        <v>0</v>
      </c>
      <c r="AK40" s="155">
        <f>IF(F40="D",1,0)</f>
        <v>0</v>
      </c>
      <c r="AL40" s="155">
        <f>IF(I40="W",3,0)</f>
        <v>0</v>
      </c>
      <c r="AM40" s="156">
        <f>IF(I40="D",1,0)</f>
        <v>0</v>
      </c>
    </row>
    <row r="41" spans="1:22" ht="33.75" customHeight="1" thickTop="1">
      <c r="A41" s="8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89"/>
      <c r="V41" s="89"/>
    </row>
    <row r="42" spans="1:22" ht="18" customHeight="1">
      <c r="A42" s="89"/>
      <c r="B42" s="222" t="s">
        <v>20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89"/>
      <c r="V42" s="89"/>
    </row>
    <row r="43" spans="1:22" ht="27" customHeight="1">
      <c r="A43" s="89"/>
      <c r="B43" s="222" t="s">
        <v>21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76"/>
      <c r="V43" s="89"/>
    </row>
    <row r="44" spans="1:22" ht="27" customHeight="1">
      <c r="A44" s="89"/>
      <c r="B44" s="221" t="s">
        <v>22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76"/>
      <c r="V44" s="89"/>
    </row>
    <row r="45" spans="1:22" ht="18" customHeight="1">
      <c r="A45" s="89"/>
      <c r="B45" s="221" t="s">
        <v>9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76"/>
      <c r="V45" s="89"/>
    </row>
    <row r="46" spans="1:22" ht="18" customHeight="1">
      <c r="A46" s="89"/>
      <c r="B46" s="206" t="s">
        <v>24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89"/>
      <c r="V46" s="89"/>
    </row>
    <row r="47" spans="1:22" ht="18" customHeight="1">
      <c r="A47" s="89"/>
      <c r="B47" s="206" t="s">
        <v>23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89"/>
      <c r="V47" s="89"/>
    </row>
    <row r="48" spans="1:22" ht="18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</row>
    <row r="49" spans="1:22" ht="18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</row>
    <row r="50" spans="1:22" ht="12.7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</row>
    <row r="51" spans="1:22" ht="12.7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</row>
    <row r="52" spans="1:22" ht="12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</row>
    <row r="53" spans="1:22" ht="12.7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</row>
    <row r="54" spans="1:22" ht="12.7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</row>
    <row r="55" spans="1:22" ht="12.7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</row>
    <row r="56" spans="1:22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</row>
    <row r="57" spans="1:22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</row>
    <row r="58" spans="1:22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</row>
    <row r="59" spans="1:22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</row>
    <row r="60" spans="1:22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</row>
    <row r="61" spans="1:22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</row>
    <row r="62" spans="1:22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</row>
    <row r="63" spans="1:22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</row>
    <row r="64" spans="1:22" ht="12.7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</row>
    <row r="65" spans="1:22" ht="12.7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</row>
    <row r="66" spans="1:22" ht="12.7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</row>
    <row r="67" spans="1:22" ht="12.7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</row>
    <row r="68" spans="1:22" ht="12.7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</row>
    <row r="69" spans="1:22" ht="12.7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</row>
    <row r="70" spans="1:22" ht="12.7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</row>
    <row r="71" spans="1:22" ht="12.7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</row>
    <row r="72" spans="1:22" ht="12.7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</row>
    <row r="73" spans="1:22" ht="12.7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</row>
    <row r="74" spans="1:22" ht="12.7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</row>
    <row r="75" spans="1:22" ht="12.7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</row>
    <row r="76" spans="1:22" ht="12.7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</row>
    <row r="77" spans="1:22" ht="12.7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</row>
    <row r="78" spans="1:22" ht="12.7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</row>
    <row r="79" spans="1:22" ht="12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</row>
    <row r="80" spans="1:22" ht="12.7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</row>
    <row r="81" spans="1:22" ht="12.7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</row>
    <row r="82" spans="1:22" ht="12.7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</row>
    <row r="83" spans="1:22" ht="12.7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</row>
    <row r="84" spans="1:22" ht="12.7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</row>
    <row r="85" spans="1:22" ht="12.7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</row>
    <row r="86" spans="1:22" ht="12.7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</row>
    <row r="87" spans="1:22" ht="12.7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</row>
    <row r="88" spans="1:22" ht="12.7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</row>
    <row r="89" spans="1:22" ht="12.7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</row>
    <row r="90" spans="1:22" ht="12.7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</row>
  </sheetData>
  <sheetProtection selectLockedCells="1"/>
  <mergeCells count="62">
    <mergeCell ref="B46:T46"/>
    <mergeCell ref="B47:T47"/>
    <mergeCell ref="B3:T3"/>
    <mergeCell ref="B5:T5"/>
    <mergeCell ref="B6:T6"/>
    <mergeCell ref="L16:N16"/>
    <mergeCell ref="B24:T24"/>
    <mergeCell ref="S17:S18"/>
    <mergeCell ref="T17:T18"/>
    <mergeCell ref="C16:E16"/>
    <mergeCell ref="I16:K16"/>
    <mergeCell ref="P17:P18"/>
    <mergeCell ref="C32:H32"/>
    <mergeCell ref="I27:K27"/>
    <mergeCell ref="I29:K29"/>
    <mergeCell ref="I30:K30"/>
    <mergeCell ref="F27:G27"/>
    <mergeCell ref="F28:G28"/>
    <mergeCell ref="F29:G29"/>
    <mergeCell ref="F30:G30"/>
    <mergeCell ref="B44:T44"/>
    <mergeCell ref="I34:K34"/>
    <mergeCell ref="L34:N34"/>
    <mergeCell ref="S35:S36"/>
    <mergeCell ref="T35:T36"/>
    <mergeCell ref="C34:E34"/>
    <mergeCell ref="F34:H34"/>
    <mergeCell ref="B43:T43"/>
    <mergeCell ref="P35:P36"/>
    <mergeCell ref="B42:T42"/>
    <mergeCell ref="B45:T45"/>
    <mergeCell ref="I25:K25"/>
    <mergeCell ref="I26:K26"/>
    <mergeCell ref="M25:O25"/>
    <mergeCell ref="M26:O26"/>
    <mergeCell ref="M27:O27"/>
    <mergeCell ref="M28:O28"/>
    <mergeCell ref="M29:O29"/>
    <mergeCell ref="M30:O30"/>
    <mergeCell ref="I28:K28"/>
    <mergeCell ref="I12:K12"/>
    <mergeCell ref="M12:O12"/>
    <mergeCell ref="I9:K9"/>
    <mergeCell ref="M9:O9"/>
    <mergeCell ref="I10:K10"/>
    <mergeCell ref="M10:O10"/>
    <mergeCell ref="F7:G7"/>
    <mergeCell ref="F8:G8"/>
    <mergeCell ref="F9:G9"/>
    <mergeCell ref="F10:G10"/>
    <mergeCell ref="I11:K11"/>
    <mergeCell ref="M11:O11"/>
    <mergeCell ref="I7:K7"/>
    <mergeCell ref="M7:O7"/>
    <mergeCell ref="I8:K8"/>
    <mergeCell ref="M8:O8"/>
    <mergeCell ref="F11:G11"/>
    <mergeCell ref="F12:G12"/>
    <mergeCell ref="F25:G25"/>
    <mergeCell ref="F26:G26"/>
    <mergeCell ref="C14:H14"/>
    <mergeCell ref="F16:H16"/>
  </mergeCells>
  <conditionalFormatting sqref="T37:T40 T19:T22">
    <cfRule type="cellIs" priority="1" dxfId="0" operator="equal" stopIfTrue="1">
      <formula>1</formula>
    </cfRule>
  </conditionalFormatting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AM90"/>
  <sheetViews>
    <sheetView showGridLines="0" showRowColHeaders="0" zoomScale="70" zoomScaleNormal="70" zoomScalePageLayoutView="0" workbookViewId="0" topLeftCell="A1">
      <selection activeCell="B20" sqref="B20"/>
    </sheetView>
  </sheetViews>
  <sheetFormatPr defaultColWidth="0" defaultRowHeight="12.75"/>
  <cols>
    <col min="1" max="1" width="4.57421875" style="90" customWidth="1"/>
    <col min="2" max="2" width="20.28125" style="90" customWidth="1"/>
    <col min="3" max="19" width="6.00390625" style="90" customWidth="1"/>
    <col min="20" max="20" width="6.421875" style="90" customWidth="1"/>
    <col min="21" max="21" width="3.00390625" style="90" customWidth="1"/>
    <col min="22" max="22" width="3.8515625" style="90" customWidth="1"/>
    <col min="23" max="16384" width="3.8515625" style="90" hidden="1" customWidth="1"/>
  </cols>
  <sheetData>
    <row r="1" spans="1:22" ht="4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41" customHeight="1" thickBot="1">
      <c r="A2" s="8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  <c r="V2" s="89"/>
    </row>
    <row r="3" spans="1:22" s="94" customFormat="1" ht="42" customHeight="1" thickTop="1">
      <c r="A3" s="93"/>
      <c r="B3" s="230" t="s">
        <v>34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70"/>
      <c r="V3" s="93"/>
    </row>
    <row r="4" spans="1:22" ht="8.25" customHeight="1">
      <c r="A4" s="8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71"/>
      <c r="V4" s="89"/>
    </row>
    <row r="5" spans="1:22" ht="30.75" customHeight="1">
      <c r="A5" s="89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72"/>
      <c r="V5" s="89"/>
    </row>
    <row r="6" spans="1:22" ht="45" customHeight="1">
      <c r="A6" s="89"/>
      <c r="B6" s="209" t="str">
        <f>C14</f>
        <v>INTERMEDIATE BOYS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71"/>
      <c r="V6" s="89"/>
    </row>
    <row r="7" spans="1:22" ht="15" customHeight="1">
      <c r="A7" s="89"/>
      <c r="D7" s="21" t="s">
        <v>15</v>
      </c>
      <c r="E7" s="22" t="s">
        <v>35</v>
      </c>
      <c r="F7" s="220" t="s">
        <v>13</v>
      </c>
      <c r="G7" s="220"/>
      <c r="H7" s="33"/>
      <c r="I7" s="219" t="str">
        <f>B19</f>
        <v>Frankston</v>
      </c>
      <c r="J7" s="219"/>
      <c r="K7" s="219"/>
      <c r="L7" s="196" t="s">
        <v>8</v>
      </c>
      <c r="M7" s="219" t="str">
        <f>B20</f>
        <v>McKinnon</v>
      </c>
      <c r="N7" s="219"/>
      <c r="O7" s="219"/>
      <c r="P7" s="34"/>
      <c r="Q7" s="23"/>
      <c r="R7" s="24"/>
      <c r="S7" s="23"/>
      <c r="T7" s="25"/>
      <c r="U7" s="73"/>
      <c r="V7" s="89"/>
    </row>
    <row r="8" spans="1:22" ht="18" customHeight="1">
      <c r="A8" s="89"/>
      <c r="D8" s="26"/>
      <c r="E8" s="26"/>
      <c r="F8" s="220" t="s">
        <v>14</v>
      </c>
      <c r="G8" s="220"/>
      <c r="H8" s="33"/>
      <c r="I8" s="219" t="str">
        <f>B21</f>
        <v>Hallam</v>
      </c>
      <c r="J8" s="219"/>
      <c r="K8" s="219"/>
      <c r="L8" s="196" t="s">
        <v>8</v>
      </c>
      <c r="M8" s="219" t="str">
        <f>B22</f>
        <v>Lyndale</v>
      </c>
      <c r="N8" s="219"/>
      <c r="O8" s="219"/>
      <c r="P8" s="34"/>
      <c r="Q8" s="23"/>
      <c r="R8" s="24"/>
      <c r="S8" s="23"/>
      <c r="T8" s="25"/>
      <c r="U8" s="73"/>
      <c r="V8" s="89"/>
    </row>
    <row r="9" spans="1:22" ht="30" customHeight="1">
      <c r="A9" s="89"/>
      <c r="D9" s="21" t="s">
        <v>36</v>
      </c>
      <c r="E9" s="21" t="s">
        <v>37</v>
      </c>
      <c r="F9" s="220" t="s">
        <v>13</v>
      </c>
      <c r="G9" s="220"/>
      <c r="H9" s="33"/>
      <c r="I9" s="219" t="str">
        <f>B19</f>
        <v>Frankston</v>
      </c>
      <c r="J9" s="219"/>
      <c r="K9" s="219"/>
      <c r="L9" s="196" t="s">
        <v>8</v>
      </c>
      <c r="M9" s="219" t="str">
        <f>B22</f>
        <v>Lyndale</v>
      </c>
      <c r="N9" s="219"/>
      <c r="O9" s="219"/>
      <c r="P9" s="34"/>
      <c r="Q9" s="23"/>
      <c r="R9" s="24"/>
      <c r="S9" s="23"/>
      <c r="T9" s="25"/>
      <c r="U9" s="73"/>
      <c r="V9" s="89"/>
    </row>
    <row r="10" spans="1:22" ht="18" customHeight="1">
      <c r="A10" s="89"/>
      <c r="D10" s="26"/>
      <c r="E10" s="26"/>
      <c r="F10" s="220" t="s">
        <v>14</v>
      </c>
      <c r="G10" s="220"/>
      <c r="H10" s="33"/>
      <c r="I10" s="219" t="str">
        <f>B21</f>
        <v>Hallam</v>
      </c>
      <c r="J10" s="219"/>
      <c r="K10" s="219"/>
      <c r="L10" s="196" t="s">
        <v>8</v>
      </c>
      <c r="M10" s="219" t="str">
        <f>B20</f>
        <v>McKinnon</v>
      </c>
      <c r="N10" s="219"/>
      <c r="O10" s="219"/>
      <c r="P10" s="34"/>
      <c r="Q10" s="23"/>
      <c r="R10" s="24"/>
      <c r="S10" s="23"/>
      <c r="T10" s="25"/>
      <c r="U10" s="73"/>
      <c r="V10" s="89"/>
    </row>
    <row r="11" spans="1:22" ht="30" customHeight="1">
      <c r="A11" s="89"/>
      <c r="D11" s="21" t="s">
        <v>38</v>
      </c>
      <c r="E11" s="22" t="s">
        <v>25</v>
      </c>
      <c r="F11" s="220" t="s">
        <v>13</v>
      </c>
      <c r="G11" s="220"/>
      <c r="H11" s="33"/>
      <c r="I11" s="219" t="str">
        <f>B19</f>
        <v>Frankston</v>
      </c>
      <c r="J11" s="219"/>
      <c r="K11" s="219"/>
      <c r="L11" s="196" t="s">
        <v>8</v>
      </c>
      <c r="M11" s="219" t="str">
        <f>B21</f>
        <v>Hallam</v>
      </c>
      <c r="N11" s="219"/>
      <c r="O11" s="219"/>
      <c r="P11" s="34"/>
      <c r="Q11" s="23"/>
      <c r="R11" s="24"/>
      <c r="S11" s="23"/>
      <c r="T11" s="25"/>
      <c r="U11" s="73"/>
      <c r="V11" s="89"/>
    </row>
    <row r="12" spans="1:22" ht="18" customHeight="1">
      <c r="A12" s="89"/>
      <c r="D12" s="27"/>
      <c r="E12" s="27"/>
      <c r="F12" s="220" t="s">
        <v>14</v>
      </c>
      <c r="G12" s="220"/>
      <c r="H12" s="33"/>
      <c r="I12" s="219" t="str">
        <f>B22</f>
        <v>Lyndale</v>
      </c>
      <c r="J12" s="219"/>
      <c r="K12" s="219"/>
      <c r="L12" s="196" t="s">
        <v>8</v>
      </c>
      <c r="M12" s="219" t="str">
        <f>B20</f>
        <v>McKinnon</v>
      </c>
      <c r="N12" s="219"/>
      <c r="O12" s="219"/>
      <c r="P12" s="34"/>
      <c r="Q12" s="23"/>
      <c r="R12" s="24"/>
      <c r="S12" s="23"/>
      <c r="T12" s="25"/>
      <c r="U12" s="73"/>
      <c r="V12" s="89"/>
    </row>
    <row r="13" spans="1:22" ht="18" customHeight="1">
      <c r="A13" s="89"/>
      <c r="U13" s="89"/>
      <c r="V13" s="89"/>
    </row>
    <row r="14" spans="1:22" ht="20.25" customHeight="1">
      <c r="A14" s="89"/>
      <c r="C14" s="223" t="s">
        <v>11</v>
      </c>
      <c r="D14" s="223"/>
      <c r="E14" s="223"/>
      <c r="F14" s="223"/>
      <c r="G14" s="223"/>
      <c r="H14" s="223"/>
      <c r="U14" s="89"/>
      <c r="V14" s="89"/>
    </row>
    <row r="15" spans="1:22" ht="9" customHeight="1" thickBot="1">
      <c r="A15" s="89"/>
      <c r="B15" s="25"/>
      <c r="U15" s="89"/>
      <c r="V15" s="89"/>
    </row>
    <row r="16" spans="1:22" ht="16.5" customHeight="1" thickBot="1" thickTop="1">
      <c r="A16" s="89"/>
      <c r="C16" s="224" t="str">
        <f>"vs "&amp;B19</f>
        <v>vs Frankston</v>
      </c>
      <c r="D16" s="225"/>
      <c r="E16" s="226"/>
      <c r="F16" s="224" t="str">
        <f>"vs "&amp;B20</f>
        <v>vs McKinnon</v>
      </c>
      <c r="G16" s="225"/>
      <c r="H16" s="226"/>
      <c r="I16" s="224" t="str">
        <f>"vs "&amp;B21</f>
        <v>vs Hallam</v>
      </c>
      <c r="J16" s="225"/>
      <c r="K16" s="226"/>
      <c r="L16" s="224" t="str">
        <f>"vs "&amp;B22</f>
        <v>vs Lyndale</v>
      </c>
      <c r="M16" s="225"/>
      <c r="N16" s="226"/>
      <c r="U16" s="89"/>
      <c r="V16" s="89"/>
    </row>
    <row r="17" spans="1:25" s="2" customFormat="1" ht="12" customHeight="1" thickTop="1">
      <c r="A17" s="31"/>
      <c r="C17" s="8" t="s">
        <v>0</v>
      </c>
      <c r="D17" s="9" t="s">
        <v>17</v>
      </c>
      <c r="E17" s="9" t="s">
        <v>17</v>
      </c>
      <c r="F17" s="8" t="s">
        <v>0</v>
      </c>
      <c r="G17" s="9" t="s">
        <v>17</v>
      </c>
      <c r="H17" s="9" t="s">
        <v>17</v>
      </c>
      <c r="I17" s="8" t="s">
        <v>0</v>
      </c>
      <c r="J17" s="9" t="s">
        <v>17</v>
      </c>
      <c r="K17" s="9" t="s">
        <v>17</v>
      </c>
      <c r="L17" s="8" t="s">
        <v>0</v>
      </c>
      <c r="M17" s="9" t="s">
        <v>17</v>
      </c>
      <c r="N17" s="9" t="s">
        <v>17</v>
      </c>
      <c r="O17" s="54" t="s">
        <v>0</v>
      </c>
      <c r="P17" s="213" t="s">
        <v>10</v>
      </c>
      <c r="Q17" s="9" t="s">
        <v>17</v>
      </c>
      <c r="R17" s="56" t="s">
        <v>17</v>
      </c>
      <c r="S17" s="213" t="s">
        <v>18</v>
      </c>
      <c r="T17" s="213" t="s">
        <v>5</v>
      </c>
      <c r="U17" s="74"/>
      <c r="V17" s="31"/>
      <c r="X17" s="4" t="s">
        <v>7</v>
      </c>
      <c r="Y17" s="5" t="s">
        <v>7</v>
      </c>
    </row>
    <row r="18" spans="1:25" s="2" customFormat="1" ht="12" customHeight="1" thickBot="1">
      <c r="A18" s="31"/>
      <c r="C18" s="10" t="s">
        <v>1</v>
      </c>
      <c r="D18" s="11" t="s">
        <v>2</v>
      </c>
      <c r="E18" s="11" t="s">
        <v>3</v>
      </c>
      <c r="F18" s="10" t="s">
        <v>1</v>
      </c>
      <c r="G18" s="11" t="s">
        <v>2</v>
      </c>
      <c r="H18" s="12" t="s">
        <v>3</v>
      </c>
      <c r="I18" s="11" t="s">
        <v>1</v>
      </c>
      <c r="J18" s="11" t="s">
        <v>2</v>
      </c>
      <c r="K18" s="11" t="s">
        <v>3</v>
      </c>
      <c r="L18" s="10" t="s">
        <v>1</v>
      </c>
      <c r="M18" s="11" t="s">
        <v>2</v>
      </c>
      <c r="N18" s="12" t="s">
        <v>3</v>
      </c>
      <c r="O18" s="55" t="s">
        <v>1</v>
      </c>
      <c r="P18" s="214"/>
      <c r="Q18" s="11" t="s">
        <v>2</v>
      </c>
      <c r="R18" s="55" t="s">
        <v>3</v>
      </c>
      <c r="S18" s="214"/>
      <c r="T18" s="214"/>
      <c r="U18" s="74"/>
      <c r="V18" s="31"/>
      <c r="X18" s="6" t="s">
        <v>4</v>
      </c>
      <c r="Y18" s="7" t="s">
        <v>6</v>
      </c>
    </row>
    <row r="19" spans="1:39" s="107" customFormat="1" ht="18" customHeight="1" thickBot="1" thickTop="1">
      <c r="A19" s="95"/>
      <c r="B19" s="200" t="s">
        <v>44</v>
      </c>
      <c r="C19" s="96"/>
      <c r="D19" s="97"/>
      <c r="E19" s="97"/>
      <c r="F19" s="78">
        <f>IF(G19="","",LOOKUP(G19-H19,$X$21:$Y$25))</f>
      </c>
      <c r="G19" s="62"/>
      <c r="H19" s="98"/>
      <c r="I19" s="63">
        <f>IF(J19="","",LOOKUP(J19-K19,$X$21:$Y$25))</f>
      </c>
      <c r="J19" s="62"/>
      <c r="K19" s="99"/>
      <c r="L19" s="63">
        <f>IF(M19="","",LOOKUP(M19-N19,$X$21:$Y$25))</f>
      </c>
      <c r="M19" s="62"/>
      <c r="N19" s="99"/>
      <c r="O19" s="100">
        <f>SUM(AA19:AF19)</f>
        <v>0</v>
      </c>
      <c r="P19" s="101">
        <f>SUM(AH19:AM19)</f>
        <v>0</v>
      </c>
      <c r="Q19" s="102">
        <f>G19+J19+M19</f>
        <v>0</v>
      </c>
      <c r="R19" s="103">
        <f>H19+K19+N19</f>
        <v>0</v>
      </c>
      <c r="S19" s="104">
        <f>Q19-R19</f>
        <v>0</v>
      </c>
      <c r="T19" s="105"/>
      <c r="U19" s="106"/>
      <c r="V19" s="95"/>
      <c r="X19" s="108" t="s">
        <v>6</v>
      </c>
      <c r="Y19" s="109" t="s">
        <v>4</v>
      </c>
      <c r="AA19" s="110">
        <f>IF(F19="W",1,0)</f>
        <v>0</v>
      </c>
      <c r="AB19" s="111">
        <f>IF(F19="D",0.5,0)</f>
        <v>0</v>
      </c>
      <c r="AC19" s="111">
        <f>IF(I19="W",1,0)</f>
        <v>0</v>
      </c>
      <c r="AD19" s="111">
        <f>IF(I19="D",0.5,0)</f>
        <v>0</v>
      </c>
      <c r="AE19" s="111">
        <f>IF(L19="W",1,0)</f>
        <v>0</v>
      </c>
      <c r="AF19" s="112">
        <f>IF(L19="D",0.5,0)</f>
        <v>0</v>
      </c>
      <c r="AH19" s="113">
        <f>IF(F19="W",3,0)</f>
        <v>0</v>
      </c>
      <c r="AI19" s="114">
        <f>IF(F19="D",1,0)</f>
        <v>0</v>
      </c>
      <c r="AJ19" s="114">
        <f>IF(I19="W",3,0)</f>
        <v>0</v>
      </c>
      <c r="AK19" s="114">
        <f>IF(I19="D",1,0)</f>
        <v>0</v>
      </c>
      <c r="AL19" s="114">
        <f>IF(L19="W",3,0)</f>
        <v>0</v>
      </c>
      <c r="AM19" s="115">
        <f>IF(L19="D",1,0)</f>
        <v>0</v>
      </c>
    </row>
    <row r="20" spans="1:39" s="107" customFormat="1" ht="18" customHeight="1" thickBot="1" thickTop="1">
      <c r="A20" s="95"/>
      <c r="B20" s="201" t="s">
        <v>47</v>
      </c>
      <c r="C20" s="116">
        <f>IF(F19="","",LOOKUP(F19,$X$17:$Y$19))</f>
      </c>
      <c r="D20" s="117">
        <f>H19</f>
        <v>0</v>
      </c>
      <c r="E20" s="118">
        <f>G19</f>
        <v>0</v>
      </c>
      <c r="F20" s="119"/>
      <c r="G20" s="120"/>
      <c r="H20" s="120"/>
      <c r="I20" s="66">
        <f>IF(J20="","",LOOKUP(J20-K20,$X$21:$Y$25))</f>
      </c>
      <c r="J20" s="99"/>
      <c r="K20" s="98"/>
      <c r="L20" s="66">
        <f>IF(M20="","",LOOKUP(M20-N20,$X$21:$Y$25))</f>
      </c>
      <c r="M20" s="98"/>
      <c r="N20" s="98"/>
      <c r="O20" s="121">
        <f>SUM(AA20:AF20)</f>
        <v>0</v>
      </c>
      <c r="P20" s="122">
        <f>SUM(AH20:AM20)</f>
        <v>0</v>
      </c>
      <c r="Q20" s="123">
        <f>D20+J20+M20</f>
        <v>0</v>
      </c>
      <c r="R20" s="124">
        <f>E20+K20+N20</f>
        <v>0</v>
      </c>
      <c r="S20" s="125">
        <f>Q20-R20</f>
        <v>0</v>
      </c>
      <c r="T20" s="126"/>
      <c r="U20" s="106"/>
      <c r="V20" s="95"/>
      <c r="AA20" s="127">
        <f>IF(C20="W",1,0)</f>
        <v>0</v>
      </c>
      <c r="AB20" s="128">
        <f>IF(C20="D",0.5,0)</f>
        <v>0</v>
      </c>
      <c r="AC20" s="128">
        <f>IF(I20="W",1,0)</f>
        <v>0</v>
      </c>
      <c r="AD20" s="128">
        <f>IF(I20="D",0.5,0)</f>
        <v>0</v>
      </c>
      <c r="AE20" s="128">
        <f>IF(L20="W",1,0)</f>
        <v>0</v>
      </c>
      <c r="AF20" s="129">
        <f>IF(L20="D",0.5,0)</f>
        <v>0</v>
      </c>
      <c r="AH20" s="130">
        <f>IF(C20="W",3,0)</f>
        <v>0</v>
      </c>
      <c r="AI20" s="131">
        <f>IF(C20="D",1,0)</f>
        <v>0</v>
      </c>
      <c r="AJ20" s="131">
        <f>IF(I20="W",3,0)</f>
        <v>0</v>
      </c>
      <c r="AK20" s="131">
        <f>IF(I20="D",1,0)</f>
        <v>0</v>
      </c>
      <c r="AL20" s="131">
        <f>IF(L20="W",3,0)</f>
        <v>0</v>
      </c>
      <c r="AM20" s="132">
        <f>IF(L20="D",1,0)</f>
        <v>0</v>
      </c>
    </row>
    <row r="21" spans="1:39" s="107" customFormat="1" ht="18" customHeight="1" thickTop="1">
      <c r="A21" s="95"/>
      <c r="B21" s="201" t="s">
        <v>52</v>
      </c>
      <c r="C21" s="116">
        <f>IF(I19="","",LOOKUP(I19,$X$17:$Y$19))</f>
      </c>
      <c r="D21" s="117">
        <f>K19</f>
        <v>0</v>
      </c>
      <c r="E21" s="118">
        <f>J19</f>
        <v>0</v>
      </c>
      <c r="F21" s="133">
        <f>IF(I20="","",LOOKUP(I20,$X$17:$Y$19))</f>
      </c>
      <c r="G21" s="118">
        <f>K20</f>
        <v>0</v>
      </c>
      <c r="H21" s="117">
        <f>J20</f>
        <v>0</v>
      </c>
      <c r="I21" s="134"/>
      <c r="J21" s="120"/>
      <c r="K21" s="120"/>
      <c r="L21" s="66">
        <f>IF(M21="","",LOOKUP(M21-N21,$X$21:$Y$25))</f>
      </c>
      <c r="M21" s="98"/>
      <c r="N21" s="98"/>
      <c r="O21" s="121">
        <f>SUM(AA21:AF21)</f>
        <v>0</v>
      </c>
      <c r="P21" s="122">
        <f>SUM(AH21:AM21)</f>
        <v>0</v>
      </c>
      <c r="Q21" s="123">
        <f>D21+G21+M21</f>
        <v>0</v>
      </c>
      <c r="R21" s="124">
        <f>E21+H21+N21</f>
        <v>0</v>
      </c>
      <c r="S21" s="125">
        <f>Q21-R21</f>
        <v>0</v>
      </c>
      <c r="T21" s="126"/>
      <c r="U21" s="106"/>
      <c r="V21" s="95"/>
      <c r="X21" s="135">
        <v>-30</v>
      </c>
      <c r="Y21" s="136" t="s">
        <v>4</v>
      </c>
      <c r="AA21" s="127">
        <f>IF(C21="W",1,0)</f>
        <v>0</v>
      </c>
      <c r="AB21" s="128">
        <f>IF(C21="D",0.5,0)</f>
        <v>0</v>
      </c>
      <c r="AC21" s="128">
        <f>IF(F21="W",1,0)</f>
        <v>0</v>
      </c>
      <c r="AD21" s="128">
        <f>IF(F21="D",0.5,0)</f>
        <v>0</v>
      </c>
      <c r="AE21" s="128">
        <f>IF(L21="W",1,0)</f>
        <v>0</v>
      </c>
      <c r="AF21" s="129">
        <f>IF(L21="D",0.5,0)</f>
        <v>0</v>
      </c>
      <c r="AH21" s="130">
        <f>IF(C21="W",3,0)</f>
        <v>0</v>
      </c>
      <c r="AI21" s="131">
        <f>IF(C21="D",1,0)</f>
        <v>0</v>
      </c>
      <c r="AJ21" s="131">
        <f>IF(F21="W",3,0)</f>
        <v>0</v>
      </c>
      <c r="AK21" s="131">
        <f>IF(F21="D",1,0)</f>
        <v>0</v>
      </c>
      <c r="AL21" s="131">
        <f>IF(L21="W",3,0)</f>
        <v>0</v>
      </c>
      <c r="AM21" s="132">
        <f>IF(L21="D",1,0)</f>
        <v>0</v>
      </c>
    </row>
    <row r="22" spans="1:39" s="107" customFormat="1" ht="18" customHeight="1" thickBot="1">
      <c r="A22" s="95"/>
      <c r="B22" s="202" t="s">
        <v>57</v>
      </c>
      <c r="C22" s="137">
        <f>IF(L19="","",LOOKUP(L19,$X$17:$Y$19))</f>
      </c>
      <c r="D22" s="138">
        <f>N19</f>
        <v>0</v>
      </c>
      <c r="E22" s="139">
        <f>M19</f>
        <v>0</v>
      </c>
      <c r="F22" s="140">
        <f>IF(L20="","",LOOKUP(L20,$X$17:$Y$19))</f>
      </c>
      <c r="G22" s="141">
        <f>N20</f>
        <v>0</v>
      </c>
      <c r="H22" s="141">
        <f>M20</f>
        <v>0</v>
      </c>
      <c r="I22" s="137">
        <f>IF(L21="","",LOOKUP(L21,$X$17:$Y$19))</f>
      </c>
      <c r="J22" s="139">
        <f>N21</f>
        <v>0</v>
      </c>
      <c r="K22" s="139">
        <f>M21</f>
        <v>0</v>
      </c>
      <c r="L22" s="142"/>
      <c r="M22" s="142"/>
      <c r="N22" s="142"/>
      <c r="O22" s="143">
        <f>SUM(AA22:AF22)</f>
        <v>0</v>
      </c>
      <c r="P22" s="144">
        <f>SUM(AH22:AM22)</f>
        <v>0</v>
      </c>
      <c r="Q22" s="145">
        <f>D22+G22+J22</f>
        <v>0</v>
      </c>
      <c r="R22" s="146">
        <f>E22+H22+K22</f>
        <v>0</v>
      </c>
      <c r="S22" s="147">
        <f>Q22-R22</f>
        <v>0</v>
      </c>
      <c r="T22" s="148"/>
      <c r="U22" s="106"/>
      <c r="V22" s="95"/>
      <c r="X22" s="149">
        <v>-1</v>
      </c>
      <c r="Y22" s="150" t="s">
        <v>4</v>
      </c>
      <c r="AA22" s="151">
        <f>IF(C22="W",1,0)</f>
        <v>0</v>
      </c>
      <c r="AB22" s="152">
        <f>IF(C22="D",0.5,0)</f>
        <v>0</v>
      </c>
      <c r="AC22" s="152">
        <f>IF(F22="W",1,0)</f>
        <v>0</v>
      </c>
      <c r="AD22" s="152">
        <f>IF(F22="D",0.5,0)</f>
        <v>0</v>
      </c>
      <c r="AE22" s="152">
        <f>IF(I22="W",1,0)</f>
        <v>0</v>
      </c>
      <c r="AF22" s="153">
        <f>IF(I22="D",0.5,0)</f>
        <v>0</v>
      </c>
      <c r="AH22" s="154">
        <f>IF(C22="W",3,0)</f>
        <v>0</v>
      </c>
      <c r="AI22" s="155">
        <f>IF(C22="D",1,0)</f>
        <v>0</v>
      </c>
      <c r="AJ22" s="155">
        <f>IF(F22="W",3,0)</f>
        <v>0</v>
      </c>
      <c r="AK22" s="155">
        <f>IF(F22="D",1,0)</f>
        <v>0</v>
      </c>
      <c r="AL22" s="155">
        <f>IF(I22="W",3,0)</f>
        <v>0</v>
      </c>
      <c r="AM22" s="156">
        <f>IF(I22="D",1,0)</f>
        <v>0</v>
      </c>
    </row>
    <row r="23" spans="1:25" ht="30.75" customHeight="1" thickTop="1">
      <c r="A23" s="89"/>
      <c r="Q23" s="107"/>
      <c r="R23" s="107"/>
      <c r="S23" s="107"/>
      <c r="U23" s="89"/>
      <c r="V23" s="89"/>
      <c r="X23" s="149">
        <v>0</v>
      </c>
      <c r="Y23" s="150" t="s">
        <v>7</v>
      </c>
    </row>
    <row r="24" spans="1:25" ht="45" customHeight="1">
      <c r="A24" s="89"/>
      <c r="B24" s="209" t="str">
        <f>C32</f>
        <v>YEAR 8 BOYS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71"/>
      <c r="V24" s="89"/>
      <c r="X24" s="149">
        <v>1</v>
      </c>
      <c r="Y24" s="150" t="s">
        <v>6</v>
      </c>
    </row>
    <row r="25" spans="1:25" ht="15" customHeight="1" thickBot="1">
      <c r="A25" s="89"/>
      <c r="D25" s="21" t="s">
        <v>39</v>
      </c>
      <c r="E25" s="22" t="s">
        <v>40</v>
      </c>
      <c r="F25" s="220" t="s">
        <v>13</v>
      </c>
      <c r="G25" s="220"/>
      <c r="H25" s="33"/>
      <c r="I25" s="219" t="str">
        <f>B37</f>
        <v>Mornington</v>
      </c>
      <c r="J25" s="219"/>
      <c r="K25" s="219"/>
      <c r="L25" s="196" t="s">
        <v>8</v>
      </c>
      <c r="M25" s="219" t="str">
        <f>B38</f>
        <v>Brighton</v>
      </c>
      <c r="N25" s="219"/>
      <c r="O25" s="219"/>
      <c r="P25" s="34"/>
      <c r="Q25" s="23"/>
      <c r="R25" s="24"/>
      <c r="S25" s="23"/>
      <c r="T25" s="25"/>
      <c r="U25" s="73"/>
      <c r="V25" s="89"/>
      <c r="X25" s="157">
        <v>30</v>
      </c>
      <c r="Y25" s="158" t="s">
        <v>6</v>
      </c>
    </row>
    <row r="26" spans="1:22" ht="18" customHeight="1" thickTop="1">
      <c r="A26" s="89"/>
      <c r="D26" s="26"/>
      <c r="E26" s="26"/>
      <c r="F26" s="220" t="s">
        <v>14</v>
      </c>
      <c r="G26" s="220"/>
      <c r="H26" s="33"/>
      <c r="I26" s="219" t="str">
        <f>B39</f>
        <v>Hampton </v>
      </c>
      <c r="J26" s="219"/>
      <c r="K26" s="219"/>
      <c r="L26" s="196" t="s">
        <v>8</v>
      </c>
      <c r="M26" s="219" t="str">
        <f>B40</f>
        <v>Dandenong</v>
      </c>
      <c r="N26" s="219"/>
      <c r="O26" s="219"/>
      <c r="P26" s="34"/>
      <c r="Q26" s="23"/>
      <c r="R26" s="24"/>
      <c r="S26" s="23"/>
      <c r="T26" s="25"/>
      <c r="U26" s="73"/>
      <c r="V26" s="89"/>
    </row>
    <row r="27" spans="1:22" ht="30" customHeight="1">
      <c r="A27" s="89"/>
      <c r="D27" s="21" t="s">
        <v>41</v>
      </c>
      <c r="E27" s="21" t="s">
        <v>42</v>
      </c>
      <c r="F27" s="220" t="s">
        <v>13</v>
      </c>
      <c r="G27" s="220"/>
      <c r="H27" s="33"/>
      <c r="I27" s="219" t="str">
        <f>B37</f>
        <v>Mornington</v>
      </c>
      <c r="J27" s="219"/>
      <c r="K27" s="219"/>
      <c r="L27" s="196" t="s">
        <v>8</v>
      </c>
      <c r="M27" s="219" t="str">
        <f>B40</f>
        <v>Dandenong</v>
      </c>
      <c r="N27" s="219"/>
      <c r="O27" s="219"/>
      <c r="P27" s="34"/>
      <c r="Q27" s="23"/>
      <c r="R27" s="24"/>
      <c r="S27" s="23"/>
      <c r="T27" s="25"/>
      <c r="U27" s="73"/>
      <c r="V27" s="89"/>
    </row>
    <row r="28" spans="1:22" ht="18" customHeight="1">
      <c r="A28" s="89"/>
      <c r="D28" s="26"/>
      <c r="E28" s="26"/>
      <c r="F28" s="220" t="s">
        <v>14</v>
      </c>
      <c r="G28" s="220"/>
      <c r="H28" s="33"/>
      <c r="I28" s="219" t="str">
        <f>B39</f>
        <v>Hampton </v>
      </c>
      <c r="J28" s="219"/>
      <c r="K28" s="219"/>
      <c r="L28" s="196" t="s">
        <v>8</v>
      </c>
      <c r="M28" s="219" t="str">
        <f>B38</f>
        <v>Brighton</v>
      </c>
      <c r="N28" s="219"/>
      <c r="O28" s="219"/>
      <c r="P28" s="34"/>
      <c r="Q28" s="23"/>
      <c r="R28" s="24"/>
      <c r="S28" s="23"/>
      <c r="T28" s="25"/>
      <c r="U28" s="73"/>
      <c r="V28" s="89"/>
    </row>
    <row r="29" spans="1:22" ht="30" customHeight="1">
      <c r="A29" s="89"/>
      <c r="D29" s="21" t="s">
        <v>16</v>
      </c>
      <c r="E29" s="22" t="s">
        <v>43</v>
      </c>
      <c r="F29" s="220" t="s">
        <v>13</v>
      </c>
      <c r="G29" s="220"/>
      <c r="H29" s="33"/>
      <c r="I29" s="219" t="str">
        <f>B37</f>
        <v>Mornington</v>
      </c>
      <c r="J29" s="219"/>
      <c r="K29" s="219"/>
      <c r="L29" s="196" t="s">
        <v>8</v>
      </c>
      <c r="M29" s="219" t="str">
        <f>B39</f>
        <v>Hampton </v>
      </c>
      <c r="N29" s="219"/>
      <c r="O29" s="219"/>
      <c r="P29" s="34"/>
      <c r="Q29" s="23"/>
      <c r="R29" s="24"/>
      <c r="S29" s="23"/>
      <c r="T29" s="25"/>
      <c r="U29" s="73"/>
      <c r="V29" s="89"/>
    </row>
    <row r="30" spans="1:22" ht="18" customHeight="1">
      <c r="A30" s="89"/>
      <c r="D30" s="27"/>
      <c r="E30" s="27"/>
      <c r="F30" s="220" t="s">
        <v>14</v>
      </c>
      <c r="G30" s="220"/>
      <c r="H30" s="33"/>
      <c r="I30" s="219" t="str">
        <f>B40</f>
        <v>Dandenong</v>
      </c>
      <c r="J30" s="219"/>
      <c r="K30" s="219"/>
      <c r="L30" s="196" t="s">
        <v>8</v>
      </c>
      <c r="M30" s="219" t="str">
        <f>B38</f>
        <v>Brighton</v>
      </c>
      <c r="N30" s="219"/>
      <c r="O30" s="219"/>
      <c r="P30" s="34"/>
      <c r="Q30" s="23"/>
      <c r="R30" s="24"/>
      <c r="S30" s="23"/>
      <c r="T30" s="25"/>
      <c r="U30" s="73"/>
      <c r="V30" s="89"/>
    </row>
    <row r="31" spans="1:22" ht="18" customHeight="1">
      <c r="A31" s="89"/>
      <c r="U31" s="89"/>
      <c r="V31" s="89"/>
    </row>
    <row r="32" spans="1:22" ht="20.25" customHeight="1">
      <c r="A32" s="89"/>
      <c r="C32" s="223" t="s">
        <v>12</v>
      </c>
      <c r="D32" s="223"/>
      <c r="E32" s="223"/>
      <c r="F32" s="223"/>
      <c r="G32" s="223"/>
      <c r="H32" s="223"/>
      <c r="U32" s="89"/>
      <c r="V32" s="89"/>
    </row>
    <row r="33" spans="1:22" ht="9" customHeight="1" thickBot="1">
      <c r="A33" s="89"/>
      <c r="B33" s="25"/>
      <c r="U33" s="89"/>
      <c r="V33" s="89"/>
    </row>
    <row r="34" spans="1:22" ht="16.5" customHeight="1" thickBot="1" thickTop="1">
      <c r="A34" s="89"/>
      <c r="C34" s="227" t="str">
        <f>"vs "&amp;B37</f>
        <v>vs Mornington</v>
      </c>
      <c r="D34" s="228"/>
      <c r="E34" s="229"/>
      <c r="F34" s="227" t="str">
        <f>"vs "&amp;B38</f>
        <v>vs Brighton</v>
      </c>
      <c r="G34" s="228"/>
      <c r="H34" s="229"/>
      <c r="I34" s="227" t="str">
        <f>"vs "&amp;B39</f>
        <v>vs Hampton </v>
      </c>
      <c r="J34" s="228"/>
      <c r="K34" s="229"/>
      <c r="L34" s="227" t="str">
        <f>"vs "&amp;B40</f>
        <v>vs Dandenong</v>
      </c>
      <c r="M34" s="228"/>
      <c r="N34" s="229"/>
      <c r="U34" s="89"/>
      <c r="V34" s="89"/>
    </row>
    <row r="35" spans="1:25" s="2" customFormat="1" ht="12" customHeight="1" thickTop="1">
      <c r="A35" s="31"/>
      <c r="C35" s="8" t="s">
        <v>0</v>
      </c>
      <c r="D35" s="9" t="s">
        <v>17</v>
      </c>
      <c r="E35" s="9" t="s">
        <v>17</v>
      </c>
      <c r="F35" s="8" t="s">
        <v>0</v>
      </c>
      <c r="G35" s="9" t="s">
        <v>17</v>
      </c>
      <c r="H35" s="9" t="s">
        <v>17</v>
      </c>
      <c r="I35" s="8" t="s">
        <v>0</v>
      </c>
      <c r="J35" s="9" t="s">
        <v>17</v>
      </c>
      <c r="K35" s="9" t="s">
        <v>17</v>
      </c>
      <c r="L35" s="8" t="s">
        <v>0</v>
      </c>
      <c r="M35" s="9" t="s">
        <v>17</v>
      </c>
      <c r="N35" s="9" t="s">
        <v>17</v>
      </c>
      <c r="O35" s="54" t="s">
        <v>0</v>
      </c>
      <c r="P35" s="213" t="s">
        <v>10</v>
      </c>
      <c r="Q35" s="9" t="s">
        <v>17</v>
      </c>
      <c r="R35" s="56" t="s">
        <v>17</v>
      </c>
      <c r="S35" s="213" t="s">
        <v>18</v>
      </c>
      <c r="T35" s="213" t="s">
        <v>5</v>
      </c>
      <c r="U35" s="74"/>
      <c r="V35" s="31"/>
      <c r="X35" s="4" t="s">
        <v>7</v>
      </c>
      <c r="Y35" s="5" t="s">
        <v>7</v>
      </c>
    </row>
    <row r="36" spans="1:25" s="2" customFormat="1" ht="12" customHeight="1" thickBot="1">
      <c r="A36" s="31"/>
      <c r="C36" s="10" t="s">
        <v>1</v>
      </c>
      <c r="D36" s="11" t="s">
        <v>2</v>
      </c>
      <c r="E36" s="11" t="s">
        <v>3</v>
      </c>
      <c r="F36" s="10" t="s">
        <v>1</v>
      </c>
      <c r="G36" s="11" t="s">
        <v>2</v>
      </c>
      <c r="H36" s="12" t="s">
        <v>3</v>
      </c>
      <c r="I36" s="11" t="s">
        <v>1</v>
      </c>
      <c r="J36" s="11" t="s">
        <v>2</v>
      </c>
      <c r="K36" s="11" t="s">
        <v>3</v>
      </c>
      <c r="L36" s="10" t="s">
        <v>1</v>
      </c>
      <c r="M36" s="11" t="s">
        <v>2</v>
      </c>
      <c r="N36" s="12" t="s">
        <v>3</v>
      </c>
      <c r="O36" s="55" t="s">
        <v>1</v>
      </c>
      <c r="P36" s="214"/>
      <c r="Q36" s="11" t="s">
        <v>2</v>
      </c>
      <c r="R36" s="55" t="s">
        <v>3</v>
      </c>
      <c r="S36" s="214"/>
      <c r="T36" s="214"/>
      <c r="U36" s="74"/>
      <c r="V36" s="31"/>
      <c r="X36" s="6" t="s">
        <v>4</v>
      </c>
      <c r="Y36" s="7" t="s">
        <v>6</v>
      </c>
    </row>
    <row r="37" spans="1:39" s="107" customFormat="1" ht="18" customHeight="1" thickBot="1" thickTop="1">
      <c r="A37" s="95"/>
      <c r="B37" s="200" t="s">
        <v>45</v>
      </c>
      <c r="C37" s="96"/>
      <c r="D37" s="97"/>
      <c r="E37" s="97"/>
      <c r="F37" s="78">
        <f>IF(G37="","",LOOKUP(G37-H37,$X$21:$Y$25))</f>
      </c>
      <c r="G37" s="62"/>
      <c r="H37" s="98"/>
      <c r="I37" s="63">
        <f>IF(J37="","",LOOKUP(J37-K37,$X$21:$Y$25))</f>
      </c>
      <c r="J37" s="62"/>
      <c r="K37" s="99"/>
      <c r="L37" s="63">
        <f>IF(M37="","",LOOKUP(M37-N37,$X$21:$Y$25))</f>
      </c>
      <c r="M37" s="62"/>
      <c r="N37" s="99"/>
      <c r="O37" s="100">
        <f>SUM(AA37:AF37)</f>
        <v>0</v>
      </c>
      <c r="P37" s="101">
        <f>SUM(AH37:AM37)</f>
        <v>0</v>
      </c>
      <c r="Q37" s="102">
        <f>G37+J37+M37</f>
        <v>0</v>
      </c>
      <c r="R37" s="103">
        <f>H37+K37+N37</f>
        <v>0</v>
      </c>
      <c r="S37" s="104">
        <f>Q37-R37</f>
        <v>0</v>
      </c>
      <c r="T37" s="105"/>
      <c r="U37" s="106"/>
      <c r="V37" s="95"/>
      <c r="X37" s="108" t="s">
        <v>6</v>
      </c>
      <c r="Y37" s="109" t="s">
        <v>4</v>
      </c>
      <c r="AA37" s="110">
        <f>IF(F37="W",1,0)</f>
        <v>0</v>
      </c>
      <c r="AB37" s="111">
        <f>IF(F37="D",0.5,0)</f>
        <v>0</v>
      </c>
      <c r="AC37" s="111">
        <f>IF(I37="W",1,0)</f>
        <v>0</v>
      </c>
      <c r="AD37" s="111">
        <f>IF(I37="D",0.5,0)</f>
        <v>0</v>
      </c>
      <c r="AE37" s="111">
        <f>IF(L37="W",1,0)</f>
        <v>0</v>
      </c>
      <c r="AF37" s="112">
        <f>IF(L37="D",0.5,0)</f>
        <v>0</v>
      </c>
      <c r="AH37" s="113">
        <f>IF(F37="W",3,0)</f>
        <v>0</v>
      </c>
      <c r="AI37" s="114">
        <f>IF(F37="D",1,0)</f>
        <v>0</v>
      </c>
      <c r="AJ37" s="114">
        <f>IF(I37="W",3,0)</f>
        <v>0</v>
      </c>
      <c r="AK37" s="114">
        <f>IF(I37="D",1,0)</f>
        <v>0</v>
      </c>
      <c r="AL37" s="114">
        <f>IF(L37="W",3,0)</f>
        <v>0</v>
      </c>
      <c r="AM37" s="115">
        <f>IF(L37="D",1,0)</f>
        <v>0</v>
      </c>
    </row>
    <row r="38" spans="1:39" s="107" customFormat="1" ht="18" customHeight="1" thickTop="1">
      <c r="A38" s="95"/>
      <c r="B38" s="201" t="s">
        <v>58</v>
      </c>
      <c r="C38" s="116">
        <f>IF(F37="","",LOOKUP(F37,$X$17:$Y$19))</f>
      </c>
      <c r="D38" s="117">
        <f>H37</f>
        <v>0</v>
      </c>
      <c r="E38" s="118">
        <f>G37</f>
        <v>0</v>
      </c>
      <c r="F38" s="119"/>
      <c r="G38" s="120"/>
      <c r="H38" s="120"/>
      <c r="I38" s="66">
        <f>IF(J38="","",LOOKUP(J38-K38,$X$21:$Y$25))</f>
      </c>
      <c r="J38" s="99"/>
      <c r="K38" s="98"/>
      <c r="L38" s="66">
        <f>IF(M38="","",LOOKUP(M38-N38,$X$21:$Y$25))</f>
      </c>
      <c r="M38" s="98"/>
      <c r="N38" s="98"/>
      <c r="O38" s="121">
        <f>SUM(AA38:AF38)</f>
        <v>0</v>
      </c>
      <c r="P38" s="122">
        <f>SUM(AH38:AM38)</f>
        <v>0</v>
      </c>
      <c r="Q38" s="123">
        <f>D38+J38+M38</f>
        <v>0</v>
      </c>
      <c r="R38" s="124">
        <f>E38+K38+N38</f>
        <v>0</v>
      </c>
      <c r="S38" s="125">
        <f>Q38-R38</f>
        <v>0</v>
      </c>
      <c r="T38" s="126"/>
      <c r="U38" s="106"/>
      <c r="V38" s="95"/>
      <c r="AA38" s="127">
        <f>IF(C38="W",1,0)</f>
        <v>0</v>
      </c>
      <c r="AB38" s="128">
        <f>IF(C38="D",0.5,0)</f>
        <v>0</v>
      </c>
      <c r="AC38" s="128">
        <f>IF(I38="W",1,0)</f>
        <v>0</v>
      </c>
      <c r="AD38" s="128">
        <f>IF(I38="D",0.5,0)</f>
        <v>0</v>
      </c>
      <c r="AE38" s="128">
        <f>IF(L38="W",1,0)</f>
        <v>0</v>
      </c>
      <c r="AF38" s="129">
        <f>IF(L38="D",0.5,0)</f>
        <v>0</v>
      </c>
      <c r="AH38" s="130">
        <f>IF(C38="W",3,0)</f>
        <v>0</v>
      </c>
      <c r="AI38" s="131">
        <f>IF(C38="D",1,0)</f>
        <v>0</v>
      </c>
      <c r="AJ38" s="131">
        <f>IF(I38="W",3,0)</f>
        <v>0</v>
      </c>
      <c r="AK38" s="131">
        <f>IF(I38="D",1,0)</f>
        <v>0</v>
      </c>
      <c r="AL38" s="131">
        <f>IF(L38="W",3,0)</f>
        <v>0</v>
      </c>
      <c r="AM38" s="132">
        <f>IF(L38="D",1,0)</f>
        <v>0</v>
      </c>
    </row>
    <row r="39" spans="1:39" s="107" customFormat="1" ht="18" customHeight="1">
      <c r="A39" s="95"/>
      <c r="B39" s="201" t="s">
        <v>59</v>
      </c>
      <c r="C39" s="116">
        <f>IF(I37="","",LOOKUP(I37,$X$17:$Y$19))</f>
      </c>
      <c r="D39" s="117">
        <f>K37</f>
        <v>0</v>
      </c>
      <c r="E39" s="118">
        <f>J37</f>
        <v>0</v>
      </c>
      <c r="F39" s="133">
        <f>IF(I38="","",LOOKUP(I38,$X$17:$Y$19))</f>
      </c>
      <c r="G39" s="118">
        <f>K38</f>
        <v>0</v>
      </c>
      <c r="H39" s="117">
        <f>J38</f>
        <v>0</v>
      </c>
      <c r="I39" s="134"/>
      <c r="J39" s="120"/>
      <c r="K39" s="120"/>
      <c r="L39" s="66">
        <f>IF(M39="","",LOOKUP(M39-N39,$X$21:$Y$25))</f>
      </c>
      <c r="M39" s="98"/>
      <c r="N39" s="98"/>
      <c r="O39" s="121">
        <f>SUM(AA39:AF39)</f>
        <v>0</v>
      </c>
      <c r="P39" s="122">
        <f>SUM(AH39:AM39)</f>
        <v>0</v>
      </c>
      <c r="Q39" s="123">
        <f>D39+G39+M39</f>
        <v>0</v>
      </c>
      <c r="R39" s="124">
        <f>E39+H39+N39</f>
        <v>0</v>
      </c>
      <c r="S39" s="125">
        <f>Q39-R39</f>
        <v>0</v>
      </c>
      <c r="T39" s="126"/>
      <c r="U39" s="106"/>
      <c r="V39" s="95"/>
      <c r="AA39" s="127">
        <f>IF(C39="W",1,0)</f>
        <v>0</v>
      </c>
      <c r="AB39" s="128">
        <f>IF(C39="D",0.5,0)</f>
        <v>0</v>
      </c>
      <c r="AC39" s="128">
        <f>IF(F39="W",1,0)</f>
        <v>0</v>
      </c>
      <c r="AD39" s="128">
        <f>IF(F39="D",0.5,0)</f>
        <v>0</v>
      </c>
      <c r="AE39" s="128">
        <f>IF(L39="W",1,0)</f>
        <v>0</v>
      </c>
      <c r="AF39" s="129">
        <f>IF(L39="D",0.5,0)</f>
        <v>0</v>
      </c>
      <c r="AH39" s="130">
        <f>IF(C39="W",3,0)</f>
        <v>0</v>
      </c>
      <c r="AI39" s="131">
        <f>IF(C39="D",1,0)</f>
        <v>0</v>
      </c>
      <c r="AJ39" s="131">
        <f>IF(F39="W",3,0)</f>
        <v>0</v>
      </c>
      <c r="AK39" s="131">
        <f>IF(F39="D",1,0)</f>
        <v>0</v>
      </c>
      <c r="AL39" s="131">
        <f>IF(L39="W",3,0)</f>
        <v>0</v>
      </c>
      <c r="AM39" s="132">
        <f>IF(L39="D",1,0)</f>
        <v>0</v>
      </c>
    </row>
    <row r="40" spans="1:39" s="107" customFormat="1" ht="18" customHeight="1" thickBot="1">
      <c r="A40" s="95"/>
      <c r="B40" s="202" t="s">
        <v>60</v>
      </c>
      <c r="C40" s="137">
        <f>IF(L37="","",LOOKUP(L37,$X$17:$Y$19))</f>
      </c>
      <c r="D40" s="138">
        <f>N37</f>
        <v>0</v>
      </c>
      <c r="E40" s="139">
        <f>M37</f>
        <v>0</v>
      </c>
      <c r="F40" s="140">
        <f>IF(L38="","",LOOKUP(L38,$X$17:$Y$19))</f>
      </c>
      <c r="G40" s="141">
        <f>N38</f>
        <v>0</v>
      </c>
      <c r="H40" s="141">
        <f>M38</f>
        <v>0</v>
      </c>
      <c r="I40" s="137">
        <f>IF(L39="","",LOOKUP(L39,$X$17:$Y$19))</f>
      </c>
      <c r="J40" s="139">
        <f>N39</f>
        <v>0</v>
      </c>
      <c r="K40" s="139">
        <f>M39</f>
        <v>0</v>
      </c>
      <c r="L40" s="142"/>
      <c r="M40" s="142"/>
      <c r="N40" s="142"/>
      <c r="O40" s="143">
        <f>SUM(AA40:AF40)</f>
        <v>0</v>
      </c>
      <c r="P40" s="144">
        <f>SUM(AH40:AM40)</f>
        <v>0</v>
      </c>
      <c r="Q40" s="145">
        <f>D40+G40+J40</f>
        <v>0</v>
      </c>
      <c r="R40" s="146">
        <f>E40+H40+K40</f>
        <v>0</v>
      </c>
      <c r="S40" s="147">
        <f>Q40-R40</f>
        <v>0</v>
      </c>
      <c r="T40" s="148"/>
      <c r="U40" s="106"/>
      <c r="V40" s="95"/>
      <c r="AA40" s="151">
        <f>IF(C40="W",1,0)</f>
        <v>0</v>
      </c>
      <c r="AB40" s="152">
        <f>IF(C40="D",0.5,0)</f>
        <v>0</v>
      </c>
      <c r="AC40" s="152">
        <f>IF(F40="W",1,0)</f>
        <v>0</v>
      </c>
      <c r="AD40" s="152">
        <f>IF(F40="D",0.5,0)</f>
        <v>0</v>
      </c>
      <c r="AE40" s="152">
        <f>IF(I40="W",1,0)</f>
        <v>0</v>
      </c>
      <c r="AF40" s="153">
        <f>IF(I40="D",0.5,0)</f>
        <v>0</v>
      </c>
      <c r="AH40" s="154">
        <f>IF(C40="W",3,0)</f>
        <v>0</v>
      </c>
      <c r="AI40" s="155">
        <f>IF(C40="D",1,0)</f>
        <v>0</v>
      </c>
      <c r="AJ40" s="155">
        <f>IF(F40="W",3,0)</f>
        <v>0</v>
      </c>
      <c r="AK40" s="155">
        <f>IF(F40="D",1,0)</f>
        <v>0</v>
      </c>
      <c r="AL40" s="155">
        <f>IF(I40="W",3,0)</f>
        <v>0</v>
      </c>
      <c r="AM40" s="156">
        <f>IF(I40="D",1,0)</f>
        <v>0</v>
      </c>
    </row>
    <row r="41" spans="1:22" ht="33.75" customHeight="1" thickTop="1">
      <c r="A41" s="8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89"/>
      <c r="V41" s="89"/>
    </row>
    <row r="42" spans="1:22" ht="18" customHeight="1">
      <c r="A42" s="89"/>
      <c r="B42" s="222" t="s">
        <v>20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89"/>
      <c r="V42" s="89"/>
    </row>
    <row r="43" spans="1:22" ht="27" customHeight="1">
      <c r="A43" s="89"/>
      <c r="B43" s="222" t="s">
        <v>21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76"/>
      <c r="V43" s="89"/>
    </row>
    <row r="44" spans="1:22" ht="27" customHeight="1">
      <c r="A44" s="89"/>
      <c r="B44" s="221" t="s">
        <v>22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76"/>
      <c r="V44" s="89"/>
    </row>
    <row r="45" spans="1:22" ht="18" customHeight="1">
      <c r="A45" s="89"/>
      <c r="B45" s="221" t="s">
        <v>9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76"/>
      <c r="V45" s="89"/>
    </row>
    <row r="46" spans="1:22" ht="18" customHeight="1">
      <c r="A46" s="89"/>
      <c r="B46" s="206" t="s">
        <v>24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89"/>
      <c r="V46" s="89"/>
    </row>
    <row r="47" spans="1:22" ht="18" customHeight="1">
      <c r="A47" s="89"/>
      <c r="B47" s="206" t="s">
        <v>23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89"/>
      <c r="V47" s="89"/>
    </row>
    <row r="48" spans="1:22" ht="18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</row>
    <row r="49" spans="1:22" ht="18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</row>
    <row r="50" spans="1:22" ht="12.7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</row>
    <row r="51" spans="1:22" ht="12.7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</row>
    <row r="52" spans="1:22" ht="12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</row>
    <row r="53" spans="1:22" ht="12.7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</row>
    <row r="54" spans="1:22" ht="12.7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</row>
    <row r="55" spans="1:22" ht="12.7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</row>
    <row r="56" spans="1:22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</row>
    <row r="57" spans="1:22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</row>
    <row r="58" spans="1:22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</row>
    <row r="59" spans="1:22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</row>
    <row r="60" spans="1:22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</row>
    <row r="61" spans="1:22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</row>
    <row r="62" spans="1:22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</row>
    <row r="63" spans="1:22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</row>
    <row r="64" spans="1:22" ht="12.7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</row>
    <row r="65" spans="1:22" ht="12.7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</row>
    <row r="66" spans="1:22" ht="12.7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</row>
    <row r="67" spans="1:22" ht="12.7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</row>
    <row r="68" spans="1:22" ht="12.7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</row>
    <row r="69" spans="1:22" ht="12.7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</row>
    <row r="70" spans="1:22" ht="12.7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</row>
    <row r="71" spans="1:22" ht="12.7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</row>
    <row r="72" spans="1:22" ht="12.7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</row>
    <row r="73" spans="1:22" ht="12.7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</row>
    <row r="74" spans="1:22" ht="12.7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</row>
    <row r="75" spans="1:22" ht="12.7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</row>
    <row r="76" spans="1:22" ht="12.7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</row>
    <row r="77" spans="1:22" ht="12.7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</row>
    <row r="78" spans="1:22" ht="12.7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</row>
    <row r="79" spans="1:22" ht="12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</row>
    <row r="80" spans="1:22" ht="12.7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</row>
    <row r="81" spans="1:22" ht="12.7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</row>
    <row r="82" spans="1:22" ht="12.7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</row>
    <row r="83" spans="1:22" ht="12.7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</row>
    <row r="84" spans="1:22" ht="12.7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</row>
    <row r="85" spans="1:22" ht="12.7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</row>
    <row r="86" spans="1:22" ht="12.7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</row>
    <row r="87" spans="1:22" ht="12.7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</row>
    <row r="88" spans="1:22" ht="12.7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</row>
    <row r="89" spans="1:22" ht="12.7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</row>
    <row r="90" spans="1:22" ht="12.7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</row>
  </sheetData>
  <sheetProtection selectLockedCells="1"/>
  <mergeCells count="62">
    <mergeCell ref="B45:T45"/>
    <mergeCell ref="B46:T46"/>
    <mergeCell ref="B47:T47"/>
    <mergeCell ref="P35:P36"/>
    <mergeCell ref="S35:S36"/>
    <mergeCell ref="T35:T36"/>
    <mergeCell ref="B42:T42"/>
    <mergeCell ref="B43:T43"/>
    <mergeCell ref="B44:T44"/>
    <mergeCell ref="F30:G30"/>
    <mergeCell ref="I30:K30"/>
    <mergeCell ref="M30:O30"/>
    <mergeCell ref="C32:H32"/>
    <mergeCell ref="C34:E34"/>
    <mergeCell ref="F34:H34"/>
    <mergeCell ref="I34:K34"/>
    <mergeCell ref="L34:N34"/>
    <mergeCell ref="F28:G28"/>
    <mergeCell ref="I28:K28"/>
    <mergeCell ref="M28:O28"/>
    <mergeCell ref="F29:G29"/>
    <mergeCell ref="I29:K29"/>
    <mergeCell ref="M29:O29"/>
    <mergeCell ref="F26:G26"/>
    <mergeCell ref="I26:K26"/>
    <mergeCell ref="M26:O26"/>
    <mergeCell ref="F27:G27"/>
    <mergeCell ref="I27:K27"/>
    <mergeCell ref="M27:O27"/>
    <mergeCell ref="P17:P18"/>
    <mergeCell ref="S17:S18"/>
    <mergeCell ref="T17:T18"/>
    <mergeCell ref="B24:T24"/>
    <mergeCell ref="F25:G25"/>
    <mergeCell ref="I25:K25"/>
    <mergeCell ref="M25:O25"/>
    <mergeCell ref="F12:G12"/>
    <mergeCell ref="I12:K12"/>
    <mergeCell ref="M12:O12"/>
    <mergeCell ref="C14:H14"/>
    <mergeCell ref="C16:E16"/>
    <mergeCell ref="F16:H16"/>
    <mergeCell ref="I16:K16"/>
    <mergeCell ref="L16:N16"/>
    <mergeCell ref="F10:G10"/>
    <mergeCell ref="I10:K10"/>
    <mergeCell ref="M10:O10"/>
    <mergeCell ref="F11:G11"/>
    <mergeCell ref="I11:K11"/>
    <mergeCell ref="M11:O11"/>
    <mergeCell ref="F8:G8"/>
    <mergeCell ref="I8:K8"/>
    <mergeCell ref="M8:O8"/>
    <mergeCell ref="F9:G9"/>
    <mergeCell ref="I9:K9"/>
    <mergeCell ref="M9:O9"/>
    <mergeCell ref="B3:T3"/>
    <mergeCell ref="B5:T5"/>
    <mergeCell ref="B6:T6"/>
    <mergeCell ref="F7:G7"/>
    <mergeCell ref="I7:K7"/>
    <mergeCell ref="M7:O7"/>
  </mergeCells>
  <conditionalFormatting sqref="T37:T40 T19:T22">
    <cfRule type="cellIs" priority="1" dxfId="0" operator="equal" stopIfTrue="1">
      <formula>1</formula>
    </cfRule>
  </conditionalFormatting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VSSSA - Southern 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Zwar</dc:creator>
  <cp:keywords/>
  <dc:description/>
  <cp:lastModifiedBy>06289399</cp:lastModifiedBy>
  <cp:lastPrinted>2006-05-29T02:11:20Z</cp:lastPrinted>
  <dcterms:created xsi:type="dcterms:W3CDTF">2001-05-21T08:02:00Z</dcterms:created>
  <dcterms:modified xsi:type="dcterms:W3CDTF">2011-08-01T22:40:45Z</dcterms:modified>
  <cp:category/>
  <cp:version/>
  <cp:contentType/>
  <cp:contentStatus/>
</cp:coreProperties>
</file>